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mmun\JD-ACCUEIL\AFFAIRES\__CLIENTS PRIVES\CBA CASERNE DUPUIS RSMA\CONCEPTION\10-DCE\VRD DCE - PLAN VRD - ind B\"/>
    </mc:Choice>
  </mc:AlternateContent>
  <xr:revisionPtr revIDLastSave="0" documentId="13_ncr:1_{DBB727ED-9DF3-483C-8FEB-ECD4C678D1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1 VRD - ESPACES VERTS" sheetId="4" r:id="rId1"/>
  </sheets>
  <definedNames>
    <definedName name="_xlnm.Print_Titles" localSheetId="0">'Lot N°1 VRD - ESPACES VERTS'!$1:$2</definedName>
    <definedName name="_xlnm.Print_Area" localSheetId="0">'Lot N°1 VRD - ESPACES VERTS'!$B$1:$H$98</definedName>
  </definedNames>
  <calcPr calcId="181029"/>
</workbook>
</file>

<file path=xl/calcChain.xml><?xml version="1.0" encoding="utf-8"?>
<calcChain xmlns="http://schemas.openxmlformats.org/spreadsheetml/2006/main">
  <c r="E74" i="4" l="1"/>
  <c r="E76" i="4" s="1"/>
  <c r="E81" i="4"/>
  <c r="E80" i="4"/>
  <c r="H90" i="4"/>
  <c r="H15" i="4"/>
  <c r="E75" i="4" l="1"/>
  <c r="E58" i="4"/>
  <c r="E21" i="4"/>
  <c r="E57" i="4"/>
  <c r="E86" i="4" l="1"/>
  <c r="H86" i="4" s="1"/>
  <c r="H25" i="4"/>
  <c r="E85" i="4"/>
  <c r="E42" i="4"/>
  <c r="E41" i="4"/>
  <c r="H50" i="4"/>
  <c r="H49" i="4"/>
  <c r="H52" i="4"/>
  <c r="H51" i="4"/>
  <c r="H70" i="4"/>
  <c r="H69" i="4"/>
  <c r="H68" i="4"/>
  <c r="H67" i="4"/>
  <c r="E45" i="4"/>
  <c r="E32" i="4"/>
  <c r="E92" i="4"/>
  <c r="E91" i="4" s="1"/>
  <c r="E73" i="4"/>
  <c r="E61" i="4"/>
  <c r="E29" i="4"/>
  <c r="E36" i="4" s="1"/>
  <c r="E22" i="4"/>
  <c r="E13" i="4"/>
  <c r="E12" i="4"/>
  <c r="E10" i="4"/>
  <c r="E9" i="4"/>
  <c r="E8" i="4"/>
  <c r="E23" i="4"/>
  <c r="E43" i="4" l="1"/>
  <c r="E44" i="4" s="1"/>
  <c r="H44" i="4" s="1"/>
  <c r="E59" i="4"/>
  <c r="E60" i="4" s="1"/>
  <c r="E79" i="4"/>
  <c r="E19" i="4"/>
  <c r="E18" i="4"/>
  <c r="E20" i="4"/>
  <c r="E30" i="4"/>
  <c r="H91" i="4"/>
  <c r="H24" i="4"/>
  <c r="H23" i="4"/>
  <c r="H9" i="4"/>
  <c r="H10" i="4"/>
  <c r="H11" i="4"/>
  <c r="H12" i="4"/>
  <c r="H13" i="4"/>
  <c r="H14" i="4"/>
  <c r="H8" i="4"/>
  <c r="H5" i="4"/>
  <c r="H93" i="4"/>
  <c r="H92" i="4"/>
  <c r="H89" i="4"/>
  <c r="H87" i="4"/>
  <c r="H85" i="4"/>
  <c r="H82" i="4"/>
  <c r="H78" i="4"/>
  <c r="H77" i="4"/>
  <c r="H74" i="4"/>
  <c r="H64" i="4"/>
  <c r="H63" i="4"/>
  <c r="H62" i="4"/>
  <c r="H61" i="4"/>
  <c r="H58" i="4"/>
  <c r="H54" i="4"/>
  <c r="H53" i="4"/>
  <c r="H48" i="4"/>
  <c r="H47" i="4"/>
  <c r="H46" i="4"/>
  <c r="H45" i="4"/>
  <c r="H42" i="4"/>
  <c r="H41" i="4"/>
  <c r="H38" i="4"/>
  <c r="H35" i="4"/>
  <c r="H34" i="4"/>
  <c r="H33" i="4"/>
  <c r="H26" i="4"/>
  <c r="H19" i="4" l="1"/>
  <c r="H32" i="4"/>
  <c r="H80" i="4"/>
  <c r="H81" i="4"/>
  <c r="E31" i="4"/>
  <c r="H30" i="4"/>
  <c r="H29" i="4"/>
  <c r="H57" i="4"/>
  <c r="E37" i="4"/>
  <c r="H22" i="4"/>
  <c r="H36" i="4"/>
  <c r="H20" i="4"/>
  <c r="H21" i="4"/>
  <c r="H18" i="4"/>
  <c r="H73" i="4"/>
  <c r="H43" i="4"/>
  <c r="H31" i="4" l="1"/>
  <c r="H79" i="4"/>
  <c r="H37" i="4"/>
  <c r="H59" i="4"/>
  <c r="H75" i="4"/>
  <c r="H76" i="4" l="1"/>
  <c r="H60" i="4"/>
  <c r="H96" i="4" l="1"/>
  <c r="H97" i="4" s="1"/>
  <c r="H98" i="4" s="1"/>
</calcChain>
</file>

<file path=xl/sharedStrings.xml><?xml version="1.0" encoding="utf-8"?>
<sst xmlns="http://schemas.openxmlformats.org/spreadsheetml/2006/main" count="255" uniqueCount="177">
  <si>
    <t>TVA</t>
  </si>
  <si>
    <t>Montant TTC</t>
  </si>
  <si>
    <t>Désignation des ouvrages suivant CCTP</t>
  </si>
  <si>
    <t>U</t>
  </si>
  <si>
    <t>Quantité indicative</t>
  </si>
  <si>
    <t>Quantité entreprise</t>
  </si>
  <si>
    <t>Prix unitaire</t>
  </si>
  <si>
    <t>Montant total</t>
  </si>
  <si>
    <t>CH3</t>
  </si>
  <si>
    <t xml:space="preserve">U    </t>
  </si>
  <si>
    <t>ART</t>
  </si>
  <si>
    <t>NAC06060</t>
  </si>
  <si>
    <t>TOTHT</t>
  </si>
  <si>
    <t>TOTTTC</t>
  </si>
  <si>
    <t>1.1</t>
  </si>
  <si>
    <t>PRESTATIONS GENERALES</t>
  </si>
  <si>
    <t>Ens.</t>
  </si>
  <si>
    <t>1.2</t>
  </si>
  <si>
    <t>1.3</t>
  </si>
  <si>
    <t>Nettoyage débroussaillage après piquetage y compris évacuation des blocs rocheux</t>
  </si>
  <si>
    <t>m²</t>
  </si>
  <si>
    <t xml:space="preserve">Abattage et dessouchage d'arbres </t>
  </si>
  <si>
    <t xml:space="preserve">Décapage de la terre végétale </t>
  </si>
  <si>
    <t>Démolition de revêtement enrobé</t>
  </si>
  <si>
    <t>Déblais et évacuation</t>
  </si>
  <si>
    <r>
      <t>m</t>
    </r>
    <r>
      <rPr>
        <vertAlign val="superscript"/>
        <sz val="10"/>
        <rFont val="Arial"/>
        <family val="2"/>
      </rPr>
      <t>3</t>
    </r>
  </si>
  <si>
    <t xml:space="preserve">Déblais mis en remblai </t>
  </si>
  <si>
    <t>Essais &amp; contrôle sur plateforme</t>
  </si>
  <si>
    <t xml:space="preserve">Géotextile (200 g/m²) </t>
  </si>
  <si>
    <t>Tout venant 0/31,5 couche de forme</t>
  </si>
  <si>
    <t>Tout venant 0/80 couche de fondation</t>
  </si>
  <si>
    <t>Revêtement en enrobé (épaisseur 6 cm)</t>
  </si>
  <si>
    <t>ml</t>
  </si>
  <si>
    <t>Fouilles pour réseau EU, y compris sable</t>
  </si>
  <si>
    <t>Remblaiement de tranchée en 0/80</t>
  </si>
  <si>
    <t>Regard EU Ø 1000</t>
  </si>
  <si>
    <t>Séparateur graisse et fécules</t>
  </si>
  <si>
    <t>Passage caméra sur réseau EU</t>
  </si>
  <si>
    <t>Essai et contrôle d'étanchéité à l'air sur canalisation</t>
  </si>
  <si>
    <t>Canalisation Fonte DN 100</t>
  </si>
  <si>
    <t>Canalisation PEHD DN 40/50</t>
  </si>
  <si>
    <t>Fouilles pour réseau AEP, y compris sable</t>
  </si>
  <si>
    <t>Coffret compteur sécurisé dans regard béton</t>
  </si>
  <si>
    <t>Vanne DN 40 complète sous bouche à clé</t>
  </si>
  <si>
    <t>Vanne DN 100 complète sous bouche à clé</t>
  </si>
  <si>
    <t>Raccordement sur réseau existant en service</t>
  </si>
  <si>
    <t>CF / Cf</t>
  </si>
  <si>
    <t>Fourreaux TPC 160 + grillage avertisseur</t>
  </si>
  <si>
    <t>Fourreaux TPC 110 + grillage avertisseur</t>
  </si>
  <si>
    <t>Fouilles pour réseau CF/Cf, y compris sable</t>
  </si>
  <si>
    <t>Chambre de tirage</t>
  </si>
  <si>
    <t>Raccordement sur chambre télécom existante</t>
  </si>
  <si>
    <t>Essai - contrôle - aiguillage</t>
  </si>
  <si>
    <t>Fouilles pour réseau EP, y compris sable</t>
  </si>
  <si>
    <t>Regard EP perforé (tampon plein) profondeur &gt; 2,00 m</t>
  </si>
  <si>
    <t>Passage caméra sur réseau EP</t>
  </si>
  <si>
    <t xml:space="preserve">Grave 20/40 </t>
  </si>
  <si>
    <t>Ouvrages de maçonnerie de moellons pour rejet trop plein</t>
  </si>
  <si>
    <t>Muret en maçonnerie y compris enduit</t>
  </si>
  <si>
    <t>Déplacement Clôture Grillagée rigide existante</t>
  </si>
  <si>
    <t>Fourniture et pose Clôture Grillagée rigide</t>
  </si>
  <si>
    <t>Fourniture et mise en place de terre végétale</t>
  </si>
  <si>
    <t xml:space="preserve">Engazonnement </t>
  </si>
  <si>
    <t>TERRASSEMENTS</t>
  </si>
  <si>
    <t>VOIRIE ET CIRCUALTION</t>
  </si>
  <si>
    <t xml:space="preserve">1.1.1 </t>
  </si>
  <si>
    <t xml:space="preserve">1.2.1 </t>
  </si>
  <si>
    <t>1.2.2</t>
  </si>
  <si>
    <t>1.2.3</t>
  </si>
  <si>
    <t>1.2.4</t>
  </si>
  <si>
    <t>1.2.5</t>
  </si>
  <si>
    <t>1.2.6</t>
  </si>
  <si>
    <t>1.2.7</t>
  </si>
  <si>
    <t>1.4</t>
  </si>
  <si>
    <t>COLLECTE EU</t>
  </si>
  <si>
    <t>1.4.1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</si>
  <si>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</si>
  <si>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</si>
  <si>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</si>
  <si>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</si>
  <si>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</si>
  <si>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</si>
  <si>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</si>
  <si>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</si>
  <si>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</si>
  <si>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</si>
  <si>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</si>
  <si>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</si>
  <si>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</si>
  <si>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</si>
  <si>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</si>
  <si>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</si>
  <si>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</si>
  <si>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EAU POTABLE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</si>
  <si>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</si>
  <si>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</si>
  <si>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</si>
  <si>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</si>
  <si>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</si>
  <si>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</si>
  <si>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</si>
  <si>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</si>
  <si>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</si>
  <si>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</si>
  <si>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</si>
  <si>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</si>
  <si>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</si>
  <si>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</si>
  <si>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</si>
  <si>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</si>
  <si>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</si>
  <si>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</si>
  <si>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</si>
  <si>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</si>
  <si>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COLLECTE EP</t>
  </si>
  <si>
    <t>1.7.1</t>
  </si>
  <si>
    <t>1.7.2</t>
  </si>
  <si>
    <t>ESPACES VERTS ET CLOTURE</t>
  </si>
  <si>
    <t>1.8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</si>
  <si>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</si>
  <si>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</si>
  <si>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</si>
  <si>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</si>
  <si>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</si>
  <si>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</si>
  <si>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</si>
  <si>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</si>
  <si>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</si>
  <si>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Montant HT du Lot N°1 VRD - ESPACES VERTS</t>
  </si>
  <si>
    <t>1.8.10</t>
  </si>
  <si>
    <t>1.7</t>
  </si>
  <si>
    <t>Eclairage</t>
  </si>
  <si>
    <t>1.9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</si>
  <si>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</si>
  <si>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</si>
  <si>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</si>
  <si>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</si>
  <si>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</si>
  <si>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</si>
  <si>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</si>
  <si>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</si>
  <si>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 xml:space="preserve"> Dongle de paramétrage sortie USP pour PC ou tablette windows 7 et plus</t>
  </si>
  <si>
    <t xml:space="preserve"> Massif d'ancrage pour candélabre h=5m</t>
  </si>
  <si>
    <t>1.7.3</t>
  </si>
  <si>
    <t>1.7.4</t>
  </si>
  <si>
    <t>1.5.11</t>
  </si>
  <si>
    <t>1.5.12</t>
  </si>
  <si>
    <t>Founiture et pose d'un système d'arrosage pour espaces vert y compris tuyaux, arroseurs, robinets, raccords, filtres, ...</t>
  </si>
  <si>
    <t>1.5.13</t>
  </si>
  <si>
    <t>1.5.14</t>
  </si>
  <si>
    <t>Founiture et pose de vidange DN40 vers réseau EP y compris vanne</t>
  </si>
  <si>
    <t>Canalisation Ø315 mm  annelé SN16</t>
  </si>
  <si>
    <t>Canalisation Ø400 mm  annelé SN16</t>
  </si>
  <si>
    <t>1.3.9</t>
  </si>
  <si>
    <t>Bordure T2, A2</t>
  </si>
  <si>
    <t>Bordure P1, P2</t>
  </si>
  <si>
    <t xml:space="preserve">Signalisation (Horizontale, Verticale, PMR) </t>
  </si>
  <si>
    <t>Fourniture et pose portillon</t>
  </si>
  <si>
    <t>TVA 8,5 %</t>
  </si>
  <si>
    <t>Dossier EXE et récolement DOE</t>
  </si>
  <si>
    <t>Maçonnerie Moellon</t>
  </si>
  <si>
    <t>Dalle alvéolée</t>
  </si>
  <si>
    <t xml:space="preserve">Essai et contrôle d'étanchéité à l'eau sur regard </t>
  </si>
  <si>
    <t>1.2.8</t>
  </si>
  <si>
    <t>Fourniture et plantation arbres et arbustes divers</t>
  </si>
  <si>
    <t>Founiture et pose de ventouse simple effet 40/60 y compris vanne et regard</t>
  </si>
  <si>
    <t>PV fouille en terrain rocheux</t>
  </si>
  <si>
    <t>Revêtement en béton désactivé</t>
  </si>
  <si>
    <t>Regard EP (tampon plein avec avaloir ou à grille)</t>
  </si>
  <si>
    <t>Canalisation Ø200 mm  PVC CR16</t>
  </si>
  <si>
    <t>Essais de mise en pression, désinfections et analyses bactériologiques</t>
  </si>
  <si>
    <t xml:space="preserve"> Mât solaire type smartlight gamma ESSENTIAL h=5,4m (h de feux=5m)  en acier galvanisé thermolaqué</t>
  </si>
  <si>
    <t xml:space="preserve"> Détecteur de présence type SIR WIRELESS sortie DALI</t>
  </si>
  <si>
    <t>Raccordement sur regard EU existant</t>
  </si>
  <si>
    <t>Founiture et pose de poteau incendie</t>
  </si>
  <si>
    <t>Fourniture et pose Clôture Bois</t>
  </si>
  <si>
    <t>1.9.9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</si>
</sst>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\-#,##0.00;"/>
    <numFmt numFmtId="165" formatCode="#,##0;\-#,##0;"/>
    <numFmt numFmtId="166" formatCode="_-* #,##0.00\ [$€-1]_-;\-* #,##0.00\ [$€-1]_-;_-* &quot;-&quot;??\ [$€-1]_-"/>
    <numFmt numFmtId="167" formatCode="#,##0.0;\-#,##0.0;"/>
    <numFmt numFmtId="168" formatCode="#,##0.00_ ;\-#,##0.00\ 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Calibri"/>
      <family val="2"/>
      <scheme val="minor"/>
    </font>
    <font>
      <sz val="14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FF"/>
      <name val="Calibri"/>
      <family val="2"/>
      <scheme val="minor"/>
    </font>
    <font>
      <sz val="10"/>
      <color rgb="FFFF0000"/>
      <name val="Arial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b/>
      <sz val="10"/>
      <name val="Arial"/>
      <family val="2"/>
    </font>
    <font>
      <sz val="10"/>
      <name val="Arial"/>
    </font>
    <font>
      <vertAlign val="superscript"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2"/>
      <name val="Helv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480">
    <xf numFmtId="0" fontId="0" fillId="0" borderId="0">
      <alignment vertical="top"/>
    </xf>
    <xf numFmtId="0" fontId="3" fillId="2" borderId="1">
      <alignment horizontal="left" vertical="top" wrapText="1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4" fillId="3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6" fillId="3" borderId="0">
      <alignment horizontal="righ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6" fillId="3" borderId="0">
      <alignment horizontal="righ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7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8" fillId="2" borderId="0">
      <alignment horizontal="left" vertical="top" wrapText="1"/>
    </xf>
    <xf numFmtId="0" fontId="9" fillId="2" borderId="0">
      <alignment horizontal="left" vertical="top" wrapText="1"/>
    </xf>
    <xf numFmtId="0" fontId="9" fillId="2" borderId="0">
      <alignment horizontal="left" vertical="top" wrapText="1"/>
    </xf>
    <xf numFmtId="0" fontId="9" fillId="2" borderId="0">
      <alignment horizontal="left" vertical="top" wrapText="1"/>
    </xf>
    <xf numFmtId="0" fontId="9" fillId="2" borderId="0">
      <alignment horizontal="left" vertical="top" wrapText="1"/>
    </xf>
    <xf numFmtId="0" fontId="9" fillId="2" borderId="0">
      <alignment horizontal="left" vertical="top" wrapText="1"/>
    </xf>
    <xf numFmtId="0" fontId="9" fillId="2" borderId="0">
      <alignment horizontal="left" vertical="top" wrapText="1"/>
    </xf>
    <xf numFmtId="0" fontId="9" fillId="2" borderId="0">
      <alignment horizontal="left" vertical="top" wrapText="1"/>
    </xf>
    <xf numFmtId="0" fontId="9" fillId="2" borderId="0">
      <alignment horizontal="left" vertical="top" wrapText="1"/>
    </xf>
    <xf numFmtId="0" fontId="9" fillId="2" borderId="0">
      <alignment horizontal="left" vertical="top" wrapText="1"/>
    </xf>
    <xf numFmtId="49" fontId="10" fillId="2" borderId="0">
      <alignment vertical="top" wrapText="1"/>
    </xf>
    <xf numFmtId="49" fontId="3" fillId="2" borderId="0">
      <alignment horizontal="left" vertical="top"/>
    </xf>
    <xf numFmtId="0" fontId="9" fillId="2" borderId="0">
      <alignment horizontal="left" vertical="top"/>
    </xf>
    <xf numFmtId="0" fontId="9" fillId="2" borderId="0">
      <alignment horizontal="left" vertical="top"/>
    </xf>
    <xf numFmtId="0" fontId="9" fillId="2" borderId="0">
      <alignment horizontal="left" vertical="top"/>
    </xf>
    <xf numFmtId="166" fontId="12" fillId="0" borderId="0" applyFont="0" applyFill="0" applyBorder="0" applyAlignment="0" applyProtection="0"/>
    <xf numFmtId="0" fontId="12" fillId="0" borderId="0"/>
    <xf numFmtId="166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6" fontId="16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48">
    <xf numFmtId="0" fontId="0" fillId="0" borderId="0" xfId="0">
      <alignment vertical="top"/>
    </xf>
    <xf numFmtId="0" fontId="0" fillId="2" borderId="0" xfId="0" applyFill="1">
      <alignment vertical="top"/>
    </xf>
    <xf numFmtId="0" fontId="1" fillId="2" borderId="0" xfId="0" applyFont="1" applyFill="1">
      <alignment vertical="top"/>
    </xf>
    <xf numFmtId="49" fontId="0" fillId="2" borderId="0" xfId="0" applyNumberFormat="1" applyFill="1">
      <alignment vertical="top"/>
    </xf>
    <xf numFmtId="49" fontId="0" fillId="2" borderId="2" xfId="0" applyNumberFormat="1" applyFill="1" applyBorder="1">
      <alignment vertical="top"/>
    </xf>
    <xf numFmtId="0" fontId="1" fillId="2" borderId="8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/>
    </xf>
    <xf numFmtId="0" fontId="0" fillId="2" borderId="6" xfId="0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>
      <alignment horizontal="center" vertical="top"/>
    </xf>
    <xf numFmtId="0" fontId="1" fillId="2" borderId="4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/>
    </xf>
    <xf numFmtId="165" fontId="0" fillId="2" borderId="7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>
      <alignment vertical="top"/>
    </xf>
    <xf numFmtId="49" fontId="0" fillId="2" borderId="11" xfId="0" applyNumberFormat="1" applyFill="1" applyBorder="1">
      <alignment vertical="top"/>
    </xf>
    <xf numFmtId="0" fontId="0" fillId="2" borderId="2" xfId="0" applyFill="1" applyBorder="1">
      <alignment vertical="top"/>
    </xf>
    <xf numFmtId="49" fontId="0" fillId="2" borderId="9" xfId="0" applyNumberFormat="1" applyFill="1" applyBorder="1">
      <alignment vertical="top"/>
    </xf>
    <xf numFmtId="49" fontId="0" fillId="2" borderId="13" xfId="0" applyNumberFormat="1" applyFill="1" applyBorder="1">
      <alignment vertical="top"/>
    </xf>
    <xf numFmtId="49" fontId="1" fillId="2" borderId="10" xfId="0" applyNumberFormat="1" applyFont="1" applyFill="1" applyBorder="1">
      <alignment vertical="top"/>
    </xf>
    <xf numFmtId="0" fontId="0" fillId="0" borderId="0" xfId="0" applyAlignment="1"/>
    <xf numFmtId="0" fontId="11" fillId="0" borderId="0" xfId="0" applyFont="1" applyAlignment="1">
      <alignment horizontal="center"/>
    </xf>
    <xf numFmtId="164" fontId="0" fillId="2" borderId="0" xfId="0" applyNumberFormat="1" applyFill="1" applyAlignment="1" applyProtection="1">
      <alignment horizontal="center" vertical="top"/>
      <protection locked="0"/>
    </xf>
    <xf numFmtId="0" fontId="0" fillId="2" borderId="18" xfId="0" applyFill="1" applyBorder="1" applyAlignment="1">
      <alignment horizontal="center" vertical="top"/>
    </xf>
    <xf numFmtId="164" fontId="0" fillId="2" borderId="18" xfId="0" applyNumberFormat="1" applyFill="1" applyBorder="1" applyAlignment="1" applyProtection="1">
      <alignment horizontal="center" vertical="top"/>
      <protection locked="0"/>
    </xf>
    <xf numFmtId="167" fontId="0" fillId="2" borderId="7" xfId="0" applyNumberFormat="1" applyFill="1" applyBorder="1" applyAlignment="1" applyProtection="1">
      <alignment horizontal="center" vertical="top"/>
      <protection locked="0"/>
    </xf>
    <xf numFmtId="165" fontId="0" fillId="0" borderId="7" xfId="0" applyNumberFormat="1" applyBorder="1" applyAlignment="1" applyProtection="1">
      <alignment horizontal="center" vertical="top"/>
      <protection locked="0"/>
    </xf>
    <xf numFmtId="0" fontId="0" fillId="0" borderId="6" xfId="0" applyBorder="1" applyAlignment="1" applyProtection="1">
      <alignment horizontal="center" vertical="top"/>
      <protection locked="0"/>
    </xf>
    <xf numFmtId="167" fontId="0" fillId="0" borderId="7" xfId="0" applyNumberFormat="1" applyBorder="1" applyAlignment="1" applyProtection="1">
      <alignment horizontal="center" vertical="top"/>
      <protection locked="0"/>
    </xf>
    <xf numFmtId="164" fontId="0" fillId="0" borderId="18" xfId="0" applyNumberFormat="1" applyBorder="1" applyAlignment="1" applyProtection="1">
      <alignment horizontal="center" vertical="top"/>
      <protection locked="0"/>
    </xf>
    <xf numFmtId="49" fontId="0" fillId="2" borderId="15" xfId="0" applyNumberFormat="1" applyFill="1" applyBorder="1">
      <alignment vertical="top"/>
    </xf>
    <xf numFmtId="49" fontId="0" fillId="2" borderId="16" xfId="0" applyNumberFormat="1" applyFill="1" applyBorder="1">
      <alignment vertical="top"/>
    </xf>
    <xf numFmtId="49" fontId="0" fillId="2" borderId="17" xfId="0" applyNumberFormat="1" applyFill="1" applyBorder="1">
      <alignment vertical="top"/>
    </xf>
    <xf numFmtId="0" fontId="1" fillId="2" borderId="19" xfId="0" applyFont="1" applyFill="1" applyBorder="1" applyAlignment="1">
      <alignment horizontal="center" vertical="top" wrapText="1"/>
    </xf>
    <xf numFmtId="49" fontId="4" fillId="3" borderId="0" xfId="11">
      <alignment horizontal="left" vertical="top" wrapText="1"/>
    </xf>
    <xf numFmtId="49" fontId="7" fillId="2" borderId="0" xfId="27">
      <alignment horizontal="left" vertical="top" wrapText="1"/>
    </xf>
    <xf numFmtId="49" fontId="4" fillId="0" borderId="0" xfId="11" applyFill="1">
      <alignment horizontal="left" vertical="top" wrapText="1"/>
    </xf>
    <xf numFmtId="49" fontId="7" fillId="0" borderId="0" xfId="27" applyFill="1">
      <alignment horizontal="left" vertical="top" wrapText="1"/>
    </xf>
    <xf numFmtId="0" fontId="0" fillId="0" borderId="12" xfId="0" applyBorder="1">
      <alignment vertical="top"/>
    </xf>
    <xf numFmtId="49" fontId="1" fillId="2" borderId="0" xfId="0" applyNumberFormat="1" applyFont="1" applyFill="1">
      <alignment vertical="top"/>
    </xf>
    <xf numFmtId="164" fontId="1" fillId="0" borderId="5" xfId="0" applyNumberFormat="1" applyFont="1" applyBorder="1">
      <alignment vertical="top"/>
    </xf>
    <xf numFmtId="164" fontId="1" fillId="0" borderId="14" xfId="0" applyNumberFormat="1" applyFont="1" applyBorder="1">
      <alignment vertical="top"/>
    </xf>
    <xf numFmtId="49" fontId="1" fillId="2" borderId="20" xfId="0" applyNumberFormat="1" applyFont="1" applyFill="1" applyBorder="1">
      <alignment vertical="top"/>
    </xf>
    <xf numFmtId="0" fontId="2" fillId="3" borderId="9" xfId="2" applyFill="1" applyBorder="1">
      <alignment horizontal="left" vertical="top" wrapText="1"/>
    </xf>
    <xf numFmtId="0" fontId="2" fillId="2" borderId="9" xfId="2" applyBorder="1">
      <alignment horizontal="left" vertical="top" wrapText="1"/>
    </xf>
    <xf numFmtId="0" fontId="2" fillId="0" borderId="9" xfId="2" applyFill="1" applyBorder="1">
      <alignment horizontal="left" vertical="top" wrapText="1"/>
    </xf>
    <xf numFmtId="17" fontId="0" fillId="2" borderId="0" xfId="0" applyNumberFormat="1" applyFill="1">
      <alignment vertical="top"/>
    </xf>
    <xf numFmtId="168" fontId="0" fillId="0" borderId="0" xfId="0" applyNumberFormat="1" applyAlignment="1"/>
  </cellXfs>
  <cellStyles count="480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Quantite" xfId="35" xr:uid="{00000000-0005-0000-0000-000007000000}"/>
    <cellStyle name="ArtTitre" xfId="27" xr:uid="{00000000-0005-0000-0000-000008000000}"/>
    <cellStyle name="ChapDescriptif0" xfId="8" xr:uid="{00000000-0005-0000-0000-000009000000}"/>
    <cellStyle name="ChapDescriptif1" xfId="12" xr:uid="{00000000-0005-0000-0000-00000A000000}"/>
    <cellStyle name="ChapDescriptif2" xfId="16" xr:uid="{00000000-0005-0000-0000-00000B000000}"/>
    <cellStyle name="ChapDescriptif3" xfId="20" xr:uid="{00000000-0005-0000-0000-00000C000000}"/>
    <cellStyle name="ChapDescriptif4" xfId="24" xr:uid="{00000000-0005-0000-0000-00000D000000}"/>
    <cellStyle name="ChapNote0" xfId="9" xr:uid="{00000000-0005-0000-0000-00000E000000}"/>
    <cellStyle name="ChapNote1" xfId="13" xr:uid="{00000000-0005-0000-0000-00000F000000}"/>
    <cellStyle name="ChapNote2" xfId="17" xr:uid="{00000000-0005-0000-0000-000010000000}"/>
    <cellStyle name="ChapNote3" xfId="21" xr:uid="{00000000-0005-0000-0000-000011000000}"/>
    <cellStyle name="ChapNote4" xfId="25" xr:uid="{00000000-0005-0000-0000-000012000000}"/>
    <cellStyle name="ChapRecap0" xfId="10" xr:uid="{00000000-0005-0000-0000-000013000000}"/>
    <cellStyle name="ChapRecap1" xfId="14" xr:uid="{00000000-0005-0000-0000-000014000000}"/>
    <cellStyle name="ChapRecap2" xfId="18" xr:uid="{00000000-0005-0000-0000-000015000000}"/>
    <cellStyle name="ChapRecap3" xfId="22" xr:uid="{00000000-0005-0000-0000-000016000000}"/>
    <cellStyle name="ChapRecap4" xfId="26" xr:uid="{00000000-0005-0000-0000-000017000000}"/>
    <cellStyle name="ChapTitre0" xfId="7" xr:uid="{00000000-0005-0000-0000-000018000000}"/>
    <cellStyle name="ChapTitre1" xfId="11" xr:uid="{00000000-0005-0000-0000-000019000000}"/>
    <cellStyle name="ChapTitre2" xfId="15" xr:uid="{00000000-0005-0000-0000-00001A000000}"/>
    <cellStyle name="ChapTitre3" xfId="19" xr:uid="{00000000-0005-0000-0000-00001B000000}"/>
    <cellStyle name="ChapTitre4" xfId="23" xr:uid="{00000000-0005-0000-0000-00001C000000}"/>
    <cellStyle name="DQLocQuantNonLoc" xfId="43" xr:uid="{00000000-0005-0000-0000-00001D000000}"/>
    <cellStyle name="DQLocRefClass" xfId="42" xr:uid="{00000000-0005-0000-0000-00001E000000}"/>
    <cellStyle name="DQLocStruct" xfId="44" xr:uid="{00000000-0005-0000-0000-00001F000000}"/>
    <cellStyle name="DQMinutes" xfId="45" xr:uid="{00000000-0005-0000-0000-000020000000}"/>
    <cellStyle name="Euro" xfId="50" xr:uid="{00000000-0005-0000-0000-000021000000}"/>
    <cellStyle name="Euro 2" xfId="470" xr:uid="{00000000-0005-0000-0000-000022000000}"/>
    <cellStyle name="Euro 3" xfId="52" xr:uid="{00000000-0005-0000-0000-000023000000}"/>
    <cellStyle name="Info Entete" xfId="48" xr:uid="{00000000-0005-0000-0000-000024000000}"/>
    <cellStyle name="Inter Entete" xfId="49" xr:uid="{00000000-0005-0000-0000-000025000000}"/>
    <cellStyle name="LocGen" xfId="37" xr:uid="{00000000-0005-0000-0000-000026000000}"/>
    <cellStyle name="LocLit" xfId="39" xr:uid="{00000000-0005-0000-0000-000027000000}"/>
    <cellStyle name="LocRefClass" xfId="38" xr:uid="{00000000-0005-0000-0000-000028000000}"/>
    <cellStyle name="LocSignetRep" xfId="41" xr:uid="{00000000-0005-0000-0000-000029000000}"/>
    <cellStyle name="LocStrRecap0" xfId="4" xr:uid="{00000000-0005-0000-0000-00002A000000}"/>
    <cellStyle name="LocStrRecap1" xfId="6" xr:uid="{00000000-0005-0000-0000-00002B000000}"/>
    <cellStyle name="LocStrTexte0" xfId="3" xr:uid="{00000000-0005-0000-0000-00002C000000}"/>
    <cellStyle name="LocStrTexte1" xfId="5" xr:uid="{00000000-0005-0000-0000-00002D000000}"/>
    <cellStyle name="LocStruct" xfId="40" xr:uid="{00000000-0005-0000-0000-00002E000000}"/>
    <cellStyle name="LocTitre" xfId="36" xr:uid="{00000000-0005-0000-0000-00002F000000}"/>
    <cellStyle name="Lot" xfId="46" xr:uid="{00000000-0005-0000-0000-000030000000}"/>
    <cellStyle name="Normal" xfId="0" builtinId="0" customBuiltin="1"/>
    <cellStyle name="Normal 10" xfId="53" xr:uid="{00000000-0005-0000-0000-000032000000}"/>
    <cellStyle name="Normal 10 2" xfId="334" xr:uid="{00000000-0005-0000-0000-000033000000}"/>
    <cellStyle name="Normal 11" xfId="70" xr:uid="{00000000-0005-0000-0000-000034000000}"/>
    <cellStyle name="Normal 11 10" xfId="161" xr:uid="{00000000-0005-0000-0000-000035000000}"/>
    <cellStyle name="Normal 11 10 2" xfId="336" xr:uid="{00000000-0005-0000-0000-000036000000}"/>
    <cellStyle name="Normal 11 10 3" xfId="413" xr:uid="{00000000-0005-0000-0000-000037000000}"/>
    <cellStyle name="Normal 11 11" xfId="169" xr:uid="{00000000-0005-0000-0000-000038000000}"/>
    <cellStyle name="Normal 11 11 2" xfId="337" xr:uid="{00000000-0005-0000-0000-000039000000}"/>
    <cellStyle name="Normal 11 11 3" xfId="414" xr:uid="{00000000-0005-0000-0000-00003A000000}"/>
    <cellStyle name="Normal 11 12" xfId="177" xr:uid="{00000000-0005-0000-0000-00003B000000}"/>
    <cellStyle name="Normal 11 12 2" xfId="338" xr:uid="{00000000-0005-0000-0000-00003C000000}"/>
    <cellStyle name="Normal 11 12 3" xfId="415" xr:uid="{00000000-0005-0000-0000-00003D000000}"/>
    <cellStyle name="Normal 11 13" xfId="186" xr:uid="{00000000-0005-0000-0000-00003E000000}"/>
    <cellStyle name="Normal 11 13 2" xfId="339" xr:uid="{00000000-0005-0000-0000-00003F000000}"/>
    <cellStyle name="Normal 11 13 3" xfId="416" xr:uid="{00000000-0005-0000-0000-000040000000}"/>
    <cellStyle name="Normal 11 14" xfId="194" xr:uid="{00000000-0005-0000-0000-000041000000}"/>
    <cellStyle name="Normal 11 14 2" xfId="340" xr:uid="{00000000-0005-0000-0000-000042000000}"/>
    <cellStyle name="Normal 11 14 3" xfId="417" xr:uid="{00000000-0005-0000-0000-000043000000}"/>
    <cellStyle name="Normal 11 15" xfId="203" xr:uid="{00000000-0005-0000-0000-000044000000}"/>
    <cellStyle name="Normal 11 15 2" xfId="341" xr:uid="{00000000-0005-0000-0000-000045000000}"/>
    <cellStyle name="Normal 11 15 3" xfId="418" xr:uid="{00000000-0005-0000-0000-000046000000}"/>
    <cellStyle name="Normal 11 16" xfId="181" xr:uid="{00000000-0005-0000-0000-000047000000}"/>
    <cellStyle name="Normal 11 16 2" xfId="342" xr:uid="{00000000-0005-0000-0000-000048000000}"/>
    <cellStyle name="Normal 11 16 3" xfId="419" xr:uid="{00000000-0005-0000-0000-000049000000}"/>
    <cellStyle name="Normal 11 17" xfId="239" xr:uid="{00000000-0005-0000-0000-00004A000000}"/>
    <cellStyle name="Normal 11 17 2" xfId="343" xr:uid="{00000000-0005-0000-0000-00004B000000}"/>
    <cellStyle name="Normal 11 17 3" xfId="420" xr:uid="{00000000-0005-0000-0000-00004C000000}"/>
    <cellStyle name="Normal 11 18" xfId="231" xr:uid="{00000000-0005-0000-0000-00004D000000}"/>
    <cellStyle name="Normal 11 18 2" xfId="344" xr:uid="{00000000-0005-0000-0000-00004E000000}"/>
    <cellStyle name="Normal 11 18 3" xfId="421" xr:uid="{00000000-0005-0000-0000-00004F000000}"/>
    <cellStyle name="Normal 11 19" xfId="224" xr:uid="{00000000-0005-0000-0000-000050000000}"/>
    <cellStyle name="Normal 11 19 2" xfId="345" xr:uid="{00000000-0005-0000-0000-000051000000}"/>
    <cellStyle name="Normal 11 19 3" xfId="422" xr:uid="{00000000-0005-0000-0000-000052000000}"/>
    <cellStyle name="Normal 11 2" xfId="111" xr:uid="{00000000-0005-0000-0000-000053000000}"/>
    <cellStyle name="Normal 11 2 2" xfId="346" xr:uid="{00000000-0005-0000-0000-000054000000}"/>
    <cellStyle name="Normal 11 2 3" xfId="423" xr:uid="{00000000-0005-0000-0000-000055000000}"/>
    <cellStyle name="Normal 11 20" xfId="270" xr:uid="{00000000-0005-0000-0000-000056000000}"/>
    <cellStyle name="Normal 11 20 2" xfId="347" xr:uid="{00000000-0005-0000-0000-000057000000}"/>
    <cellStyle name="Normal 11 20 3" xfId="424" xr:uid="{00000000-0005-0000-0000-000058000000}"/>
    <cellStyle name="Normal 11 21" xfId="275" xr:uid="{00000000-0005-0000-0000-000059000000}"/>
    <cellStyle name="Normal 11 21 2" xfId="348" xr:uid="{00000000-0005-0000-0000-00005A000000}"/>
    <cellStyle name="Normal 11 21 3" xfId="425" xr:uid="{00000000-0005-0000-0000-00005B000000}"/>
    <cellStyle name="Normal 11 22" xfId="264" xr:uid="{00000000-0005-0000-0000-00005C000000}"/>
    <cellStyle name="Normal 11 22 2" xfId="349" xr:uid="{00000000-0005-0000-0000-00005D000000}"/>
    <cellStyle name="Normal 11 22 3" xfId="426" xr:uid="{00000000-0005-0000-0000-00005E000000}"/>
    <cellStyle name="Normal 11 23" xfId="221" xr:uid="{00000000-0005-0000-0000-00005F000000}"/>
    <cellStyle name="Normal 11 23 2" xfId="350" xr:uid="{00000000-0005-0000-0000-000060000000}"/>
    <cellStyle name="Normal 11 23 3" xfId="427" xr:uid="{00000000-0005-0000-0000-000061000000}"/>
    <cellStyle name="Normal 11 24" xfId="281" xr:uid="{00000000-0005-0000-0000-000062000000}"/>
    <cellStyle name="Normal 11 24 2" xfId="351" xr:uid="{00000000-0005-0000-0000-000063000000}"/>
    <cellStyle name="Normal 11 24 3" xfId="428" xr:uid="{00000000-0005-0000-0000-000064000000}"/>
    <cellStyle name="Normal 11 25" xfId="289" xr:uid="{00000000-0005-0000-0000-000065000000}"/>
    <cellStyle name="Normal 11 25 2" xfId="352" xr:uid="{00000000-0005-0000-0000-000066000000}"/>
    <cellStyle name="Normal 11 25 3" xfId="429" xr:uid="{00000000-0005-0000-0000-000067000000}"/>
    <cellStyle name="Normal 11 26" xfId="297" xr:uid="{00000000-0005-0000-0000-000068000000}"/>
    <cellStyle name="Normal 11 26 2" xfId="353" xr:uid="{00000000-0005-0000-0000-000069000000}"/>
    <cellStyle name="Normal 11 26 3" xfId="430" xr:uid="{00000000-0005-0000-0000-00006A000000}"/>
    <cellStyle name="Normal 11 27" xfId="305" xr:uid="{00000000-0005-0000-0000-00006B000000}"/>
    <cellStyle name="Normal 11 28" xfId="335" xr:uid="{00000000-0005-0000-0000-00006C000000}"/>
    <cellStyle name="Normal 11 29" xfId="412" xr:uid="{00000000-0005-0000-0000-00006D000000}"/>
    <cellStyle name="Normal 11 3" xfId="120" xr:uid="{00000000-0005-0000-0000-00006E000000}"/>
    <cellStyle name="Normal 11 3 2" xfId="354" xr:uid="{00000000-0005-0000-0000-00006F000000}"/>
    <cellStyle name="Normal 11 3 3" xfId="431" xr:uid="{00000000-0005-0000-0000-000070000000}"/>
    <cellStyle name="Normal 11 30" xfId="472" xr:uid="{00000000-0005-0000-0000-000071000000}"/>
    <cellStyle name="Normal 11 4" xfId="99" xr:uid="{00000000-0005-0000-0000-000072000000}"/>
    <cellStyle name="Normal 11 4 2" xfId="355" xr:uid="{00000000-0005-0000-0000-000073000000}"/>
    <cellStyle name="Normal 11 4 3" xfId="432" xr:uid="{00000000-0005-0000-0000-000074000000}"/>
    <cellStyle name="Normal 11 5" xfId="109" xr:uid="{00000000-0005-0000-0000-000075000000}"/>
    <cellStyle name="Normal 11 5 2" xfId="356" xr:uid="{00000000-0005-0000-0000-000076000000}"/>
    <cellStyle name="Normal 11 5 3" xfId="433" xr:uid="{00000000-0005-0000-0000-000077000000}"/>
    <cellStyle name="Normal 11 6" xfId="126" xr:uid="{00000000-0005-0000-0000-000078000000}"/>
    <cellStyle name="Normal 11 6 2" xfId="357" xr:uid="{00000000-0005-0000-0000-000079000000}"/>
    <cellStyle name="Normal 11 6 3" xfId="434" xr:uid="{00000000-0005-0000-0000-00007A000000}"/>
    <cellStyle name="Normal 11 7" xfId="135" xr:uid="{00000000-0005-0000-0000-00007B000000}"/>
    <cellStyle name="Normal 11 7 2" xfId="358" xr:uid="{00000000-0005-0000-0000-00007C000000}"/>
    <cellStyle name="Normal 11 7 3" xfId="435" xr:uid="{00000000-0005-0000-0000-00007D000000}"/>
    <cellStyle name="Normal 11 8" xfId="144" xr:uid="{00000000-0005-0000-0000-00007E000000}"/>
    <cellStyle name="Normal 11 8 2" xfId="359" xr:uid="{00000000-0005-0000-0000-00007F000000}"/>
    <cellStyle name="Normal 11 8 3" xfId="436" xr:uid="{00000000-0005-0000-0000-000080000000}"/>
    <cellStyle name="Normal 11 9" xfId="152" xr:uid="{00000000-0005-0000-0000-000081000000}"/>
    <cellStyle name="Normal 11 9 2" xfId="360" xr:uid="{00000000-0005-0000-0000-000082000000}"/>
    <cellStyle name="Normal 11 9 3" xfId="437" xr:uid="{00000000-0005-0000-0000-000083000000}"/>
    <cellStyle name="Normal 12" xfId="54" xr:uid="{00000000-0005-0000-0000-000084000000}"/>
    <cellStyle name="Normal 12 2" xfId="361" xr:uid="{00000000-0005-0000-0000-000085000000}"/>
    <cellStyle name="Normal 13" xfId="55" xr:uid="{00000000-0005-0000-0000-000086000000}"/>
    <cellStyle name="Normal 13 2" xfId="56" xr:uid="{00000000-0005-0000-0000-000087000000}"/>
    <cellStyle name="Normal 13 3" xfId="57" xr:uid="{00000000-0005-0000-0000-000088000000}"/>
    <cellStyle name="Normal 13 4" xfId="58" xr:uid="{00000000-0005-0000-0000-000089000000}"/>
    <cellStyle name="Normal 13 5" xfId="59" xr:uid="{00000000-0005-0000-0000-00008A000000}"/>
    <cellStyle name="Normal 14" xfId="60" xr:uid="{00000000-0005-0000-0000-00008B000000}"/>
    <cellStyle name="Normal 14 2" xfId="362" xr:uid="{00000000-0005-0000-0000-00008C000000}"/>
    <cellStyle name="Normal 14 3" xfId="438" xr:uid="{00000000-0005-0000-0000-00008D000000}"/>
    <cellStyle name="Normal 15" xfId="333" xr:uid="{00000000-0005-0000-0000-00008E000000}"/>
    <cellStyle name="Normal 16" xfId="73" xr:uid="{00000000-0005-0000-0000-00008F000000}"/>
    <cellStyle name="Normal 16 10" xfId="112" xr:uid="{00000000-0005-0000-0000-000090000000}"/>
    <cellStyle name="Normal 16 11" xfId="119" xr:uid="{00000000-0005-0000-0000-000091000000}"/>
    <cellStyle name="Normal 16 12" xfId="101" xr:uid="{00000000-0005-0000-0000-000092000000}"/>
    <cellStyle name="Normal 16 13" xfId="107" xr:uid="{00000000-0005-0000-0000-000093000000}"/>
    <cellStyle name="Normal 16 14" xfId="130" xr:uid="{00000000-0005-0000-0000-000094000000}"/>
    <cellStyle name="Normal 16 15" xfId="139" xr:uid="{00000000-0005-0000-0000-000095000000}"/>
    <cellStyle name="Normal 16 16" xfId="104" xr:uid="{00000000-0005-0000-0000-000096000000}"/>
    <cellStyle name="Normal 16 17" xfId="223" xr:uid="{00000000-0005-0000-0000-000097000000}"/>
    <cellStyle name="Normal 16 18" xfId="115" xr:uid="{00000000-0005-0000-0000-000098000000}"/>
    <cellStyle name="Normal 16 19" xfId="238" xr:uid="{00000000-0005-0000-0000-000099000000}"/>
    <cellStyle name="Normal 16 2" xfId="114" xr:uid="{00000000-0005-0000-0000-00009A000000}"/>
    <cellStyle name="Normal 16 20" xfId="272" xr:uid="{00000000-0005-0000-0000-00009B000000}"/>
    <cellStyle name="Normal 16 21" xfId="273" xr:uid="{00000000-0005-0000-0000-00009C000000}"/>
    <cellStyle name="Normal 16 22" xfId="249" xr:uid="{00000000-0005-0000-0000-00009D000000}"/>
    <cellStyle name="Normal 16 23" xfId="116" xr:uid="{00000000-0005-0000-0000-00009E000000}"/>
    <cellStyle name="Normal 16 24" xfId="271" xr:uid="{00000000-0005-0000-0000-00009F000000}"/>
    <cellStyle name="Normal 16 25" xfId="274" xr:uid="{00000000-0005-0000-0000-0000A0000000}"/>
    <cellStyle name="Normal 16 26" xfId="245" xr:uid="{00000000-0005-0000-0000-0000A1000000}"/>
    <cellStyle name="Normal 16 27" xfId="156" xr:uid="{00000000-0005-0000-0000-0000A2000000}"/>
    <cellStyle name="Normal 16 28" xfId="473" xr:uid="{00000000-0005-0000-0000-0000A3000000}"/>
    <cellStyle name="Normal 16 3" xfId="117" xr:uid="{00000000-0005-0000-0000-0000A4000000}"/>
    <cellStyle name="Normal 16 4" xfId="103" xr:uid="{00000000-0005-0000-0000-0000A5000000}"/>
    <cellStyle name="Normal 16 5" xfId="105" xr:uid="{00000000-0005-0000-0000-0000A6000000}"/>
    <cellStyle name="Normal 16 6" xfId="113" xr:uid="{00000000-0005-0000-0000-0000A7000000}"/>
    <cellStyle name="Normal 16 7" xfId="118" xr:uid="{00000000-0005-0000-0000-0000A8000000}"/>
    <cellStyle name="Normal 16 8" xfId="102" xr:uid="{00000000-0005-0000-0000-0000A9000000}"/>
    <cellStyle name="Normal 16 9" xfId="106" xr:uid="{00000000-0005-0000-0000-0000AA000000}"/>
    <cellStyle name="Normal 17" xfId="363" xr:uid="{00000000-0005-0000-0000-0000AB000000}"/>
    <cellStyle name="Normal 18" xfId="364" xr:uid="{00000000-0005-0000-0000-0000AC000000}"/>
    <cellStyle name="Normal 19" xfId="365" xr:uid="{00000000-0005-0000-0000-0000AD000000}"/>
    <cellStyle name="Normal 2" xfId="68" xr:uid="{00000000-0005-0000-0000-0000AE000000}"/>
    <cellStyle name="Normal 2 10" xfId="79" xr:uid="{00000000-0005-0000-0000-0000AF000000}"/>
    <cellStyle name="Normal 2 10 2" xfId="367" xr:uid="{00000000-0005-0000-0000-0000B0000000}"/>
    <cellStyle name="Normal 2 10 3" xfId="440" xr:uid="{00000000-0005-0000-0000-0000B1000000}"/>
    <cellStyle name="Normal 2 11" xfId="80" xr:uid="{00000000-0005-0000-0000-0000B2000000}"/>
    <cellStyle name="Normal 2 11 2" xfId="368" xr:uid="{00000000-0005-0000-0000-0000B3000000}"/>
    <cellStyle name="Normal 2 11 3" xfId="441" xr:uid="{00000000-0005-0000-0000-0000B4000000}"/>
    <cellStyle name="Normal 2 12" xfId="81" xr:uid="{00000000-0005-0000-0000-0000B5000000}"/>
    <cellStyle name="Normal 2 12 2" xfId="369" xr:uid="{00000000-0005-0000-0000-0000B6000000}"/>
    <cellStyle name="Normal 2 12 3" xfId="442" xr:uid="{00000000-0005-0000-0000-0000B7000000}"/>
    <cellStyle name="Normal 2 13" xfId="82" xr:uid="{00000000-0005-0000-0000-0000B8000000}"/>
    <cellStyle name="Normal 2 13 2" xfId="370" xr:uid="{00000000-0005-0000-0000-0000B9000000}"/>
    <cellStyle name="Normal 2 13 3" xfId="443" xr:uid="{00000000-0005-0000-0000-0000BA000000}"/>
    <cellStyle name="Normal 2 14" xfId="83" xr:uid="{00000000-0005-0000-0000-0000BB000000}"/>
    <cellStyle name="Normal 2 14 2" xfId="371" xr:uid="{00000000-0005-0000-0000-0000BC000000}"/>
    <cellStyle name="Normal 2 14 3" xfId="444" xr:uid="{00000000-0005-0000-0000-0000BD000000}"/>
    <cellStyle name="Normal 2 15" xfId="84" xr:uid="{00000000-0005-0000-0000-0000BE000000}"/>
    <cellStyle name="Normal 2 15 2" xfId="372" xr:uid="{00000000-0005-0000-0000-0000BF000000}"/>
    <cellStyle name="Normal 2 15 3" xfId="445" xr:uid="{00000000-0005-0000-0000-0000C0000000}"/>
    <cellStyle name="Normal 2 16" xfId="85" xr:uid="{00000000-0005-0000-0000-0000C1000000}"/>
    <cellStyle name="Normal 2 16 2" xfId="373" xr:uid="{00000000-0005-0000-0000-0000C2000000}"/>
    <cellStyle name="Normal 2 16 3" xfId="446" xr:uid="{00000000-0005-0000-0000-0000C3000000}"/>
    <cellStyle name="Normal 2 17" xfId="87" xr:uid="{00000000-0005-0000-0000-0000C4000000}"/>
    <cellStyle name="Normal 2 17 2" xfId="374" xr:uid="{00000000-0005-0000-0000-0000C5000000}"/>
    <cellStyle name="Normal 2 17 3" xfId="447" xr:uid="{00000000-0005-0000-0000-0000C6000000}"/>
    <cellStyle name="Normal 2 18" xfId="88" xr:uid="{00000000-0005-0000-0000-0000C7000000}"/>
    <cellStyle name="Normal 2 18 2" xfId="375" xr:uid="{00000000-0005-0000-0000-0000C8000000}"/>
    <cellStyle name="Normal 2 18 3" xfId="448" xr:uid="{00000000-0005-0000-0000-0000C9000000}"/>
    <cellStyle name="Normal 2 19" xfId="90" xr:uid="{00000000-0005-0000-0000-0000CA000000}"/>
    <cellStyle name="Normal 2 19 2" xfId="376" xr:uid="{00000000-0005-0000-0000-0000CB000000}"/>
    <cellStyle name="Normal 2 19 3" xfId="449" xr:uid="{00000000-0005-0000-0000-0000CC000000}"/>
    <cellStyle name="Normal 2 2" xfId="69" xr:uid="{00000000-0005-0000-0000-0000CD000000}"/>
    <cellStyle name="Normal 2 2 2" xfId="377" xr:uid="{00000000-0005-0000-0000-0000CE000000}"/>
    <cellStyle name="Normal 2 2 3" xfId="450" xr:uid="{00000000-0005-0000-0000-0000CF000000}"/>
    <cellStyle name="Normal 2 20" xfId="92" xr:uid="{00000000-0005-0000-0000-0000D0000000}"/>
    <cellStyle name="Normal 2 20 2" xfId="378" xr:uid="{00000000-0005-0000-0000-0000D1000000}"/>
    <cellStyle name="Normal 2 20 3" xfId="451" xr:uid="{00000000-0005-0000-0000-0000D2000000}"/>
    <cellStyle name="Normal 2 21" xfId="94" xr:uid="{00000000-0005-0000-0000-0000D3000000}"/>
    <cellStyle name="Normal 2 21 2" xfId="379" xr:uid="{00000000-0005-0000-0000-0000D4000000}"/>
    <cellStyle name="Normal 2 21 3" xfId="452" xr:uid="{00000000-0005-0000-0000-0000D5000000}"/>
    <cellStyle name="Normal 2 22" xfId="96" xr:uid="{00000000-0005-0000-0000-0000D6000000}"/>
    <cellStyle name="Normal 2 22 2" xfId="380" xr:uid="{00000000-0005-0000-0000-0000D7000000}"/>
    <cellStyle name="Normal 2 22 3" xfId="453" xr:uid="{00000000-0005-0000-0000-0000D8000000}"/>
    <cellStyle name="Normal 2 23" xfId="98" xr:uid="{00000000-0005-0000-0000-0000D9000000}"/>
    <cellStyle name="Normal 2 23 2" xfId="381" xr:uid="{00000000-0005-0000-0000-0000DA000000}"/>
    <cellStyle name="Normal 2 23 3" xfId="454" xr:uid="{00000000-0005-0000-0000-0000DB000000}"/>
    <cellStyle name="Normal 2 24" xfId="110" xr:uid="{00000000-0005-0000-0000-0000DC000000}"/>
    <cellStyle name="Normal 2 24 2" xfId="382" xr:uid="{00000000-0005-0000-0000-0000DD000000}"/>
    <cellStyle name="Normal 2 24 3" xfId="455" xr:uid="{00000000-0005-0000-0000-0000DE000000}"/>
    <cellStyle name="Normal 2 25" xfId="122" xr:uid="{00000000-0005-0000-0000-0000DF000000}"/>
    <cellStyle name="Normal 2 25 2" xfId="383" xr:uid="{00000000-0005-0000-0000-0000E0000000}"/>
    <cellStyle name="Normal 2 25 3" xfId="456" xr:uid="{00000000-0005-0000-0000-0000E1000000}"/>
    <cellStyle name="Normal 2 26" xfId="131" xr:uid="{00000000-0005-0000-0000-0000E2000000}"/>
    <cellStyle name="Normal 2 26 2" xfId="384" xr:uid="{00000000-0005-0000-0000-0000E3000000}"/>
    <cellStyle name="Normal 2 26 3" xfId="457" xr:uid="{00000000-0005-0000-0000-0000E4000000}"/>
    <cellStyle name="Normal 2 27" xfId="140" xr:uid="{00000000-0005-0000-0000-0000E5000000}"/>
    <cellStyle name="Normal 2 28" xfId="148" xr:uid="{00000000-0005-0000-0000-0000E6000000}"/>
    <cellStyle name="Normal 2 29" xfId="157" xr:uid="{00000000-0005-0000-0000-0000E7000000}"/>
    <cellStyle name="Normal 2 3" xfId="71" xr:uid="{00000000-0005-0000-0000-0000E8000000}"/>
    <cellStyle name="Normal 2 3 2" xfId="385" xr:uid="{00000000-0005-0000-0000-0000E9000000}"/>
    <cellStyle name="Normal 2 3 3" xfId="458" xr:uid="{00000000-0005-0000-0000-0000EA000000}"/>
    <cellStyle name="Normal 2 30" xfId="165" xr:uid="{00000000-0005-0000-0000-0000EB000000}"/>
    <cellStyle name="Normal 2 31" xfId="173" xr:uid="{00000000-0005-0000-0000-0000EC000000}"/>
    <cellStyle name="Normal 2 32" xfId="182" xr:uid="{00000000-0005-0000-0000-0000ED000000}"/>
    <cellStyle name="Normal 2 33" xfId="190" xr:uid="{00000000-0005-0000-0000-0000EE000000}"/>
    <cellStyle name="Normal 2 34" xfId="199" xr:uid="{00000000-0005-0000-0000-0000EF000000}"/>
    <cellStyle name="Normal 2 35" xfId="207" xr:uid="{00000000-0005-0000-0000-0000F0000000}"/>
    <cellStyle name="Normal 2 36" xfId="215" xr:uid="{00000000-0005-0000-0000-0000F1000000}"/>
    <cellStyle name="Normal 2 37" xfId="225" xr:uid="{00000000-0005-0000-0000-0000F2000000}"/>
    <cellStyle name="Normal 2 38" xfId="211" xr:uid="{00000000-0005-0000-0000-0000F3000000}"/>
    <cellStyle name="Normal 2 39" xfId="241" xr:uid="{00000000-0005-0000-0000-0000F4000000}"/>
    <cellStyle name="Normal 2 4" xfId="72" xr:uid="{00000000-0005-0000-0000-0000F5000000}"/>
    <cellStyle name="Normal 2 4 2" xfId="386" xr:uid="{00000000-0005-0000-0000-0000F6000000}"/>
    <cellStyle name="Normal 2 4 3" xfId="459" xr:uid="{00000000-0005-0000-0000-0000F7000000}"/>
    <cellStyle name="Normal 2 40" xfId="250" xr:uid="{00000000-0005-0000-0000-0000F8000000}"/>
    <cellStyle name="Normal 2 41" xfId="256" xr:uid="{00000000-0005-0000-0000-0000F9000000}"/>
    <cellStyle name="Normal 2 42" xfId="269" xr:uid="{00000000-0005-0000-0000-0000FA000000}"/>
    <cellStyle name="Normal 2 43" xfId="277" xr:uid="{00000000-0005-0000-0000-0000FB000000}"/>
    <cellStyle name="Normal 2 44" xfId="285" xr:uid="{00000000-0005-0000-0000-0000FC000000}"/>
    <cellStyle name="Normal 2 45" xfId="293" xr:uid="{00000000-0005-0000-0000-0000FD000000}"/>
    <cellStyle name="Normal 2 46" xfId="301" xr:uid="{00000000-0005-0000-0000-0000FE000000}"/>
    <cellStyle name="Normal 2 47" xfId="309" xr:uid="{00000000-0005-0000-0000-0000FF000000}"/>
    <cellStyle name="Normal 2 48" xfId="316" xr:uid="{00000000-0005-0000-0000-000000010000}"/>
    <cellStyle name="Normal 2 49" xfId="322" xr:uid="{00000000-0005-0000-0000-000001010000}"/>
    <cellStyle name="Normal 2 5" xfId="74" xr:uid="{00000000-0005-0000-0000-000002010000}"/>
    <cellStyle name="Normal 2 5 2" xfId="387" xr:uid="{00000000-0005-0000-0000-000003010000}"/>
    <cellStyle name="Normal 2 5 3" xfId="460" xr:uid="{00000000-0005-0000-0000-000004010000}"/>
    <cellStyle name="Normal 2 50" xfId="366" xr:uid="{00000000-0005-0000-0000-000005010000}"/>
    <cellStyle name="Normal 2 51" xfId="439" xr:uid="{00000000-0005-0000-0000-000006010000}"/>
    <cellStyle name="Normal 2 52" xfId="471" xr:uid="{00000000-0005-0000-0000-000007010000}"/>
    <cellStyle name="Normal 2 6" xfId="75" xr:uid="{00000000-0005-0000-0000-000008010000}"/>
    <cellStyle name="Normal 2 6 2" xfId="388" xr:uid="{00000000-0005-0000-0000-000009010000}"/>
    <cellStyle name="Normal 2 6 3" xfId="461" xr:uid="{00000000-0005-0000-0000-00000A010000}"/>
    <cellStyle name="Normal 2 7" xfId="76" xr:uid="{00000000-0005-0000-0000-00000B010000}"/>
    <cellStyle name="Normal 2 7 2" xfId="389" xr:uid="{00000000-0005-0000-0000-00000C010000}"/>
    <cellStyle name="Normal 2 7 3" xfId="462" xr:uid="{00000000-0005-0000-0000-00000D010000}"/>
    <cellStyle name="Normal 2 8" xfId="77" xr:uid="{00000000-0005-0000-0000-00000E010000}"/>
    <cellStyle name="Normal 2 8 2" xfId="390" xr:uid="{00000000-0005-0000-0000-00000F010000}"/>
    <cellStyle name="Normal 2 8 3" xfId="463" xr:uid="{00000000-0005-0000-0000-000010010000}"/>
    <cellStyle name="Normal 2 9" xfId="78" xr:uid="{00000000-0005-0000-0000-000011010000}"/>
    <cellStyle name="Normal 2 9 2" xfId="391" xr:uid="{00000000-0005-0000-0000-000012010000}"/>
    <cellStyle name="Normal 2 9 3" xfId="464" xr:uid="{00000000-0005-0000-0000-000013010000}"/>
    <cellStyle name="Normal 20" xfId="51" xr:uid="{00000000-0005-0000-0000-000014010000}"/>
    <cellStyle name="Normal 24" xfId="392" xr:uid="{00000000-0005-0000-0000-000015010000}"/>
    <cellStyle name="Normal 25" xfId="393" xr:uid="{00000000-0005-0000-0000-000016010000}"/>
    <cellStyle name="Normal 26" xfId="394" xr:uid="{00000000-0005-0000-0000-000017010000}"/>
    <cellStyle name="Normal 27" xfId="395" xr:uid="{00000000-0005-0000-0000-000018010000}"/>
    <cellStyle name="Normal 28" xfId="86" xr:uid="{00000000-0005-0000-0000-000019010000}"/>
    <cellStyle name="Normal 28 10" xfId="171" xr:uid="{00000000-0005-0000-0000-00001A010000}"/>
    <cellStyle name="Normal 28 11" xfId="179" xr:uid="{00000000-0005-0000-0000-00001B010000}"/>
    <cellStyle name="Normal 28 12" xfId="188" xr:uid="{00000000-0005-0000-0000-00001C010000}"/>
    <cellStyle name="Normal 28 13" xfId="196" xr:uid="{00000000-0005-0000-0000-00001D010000}"/>
    <cellStyle name="Normal 28 14" xfId="205" xr:uid="{00000000-0005-0000-0000-00001E010000}"/>
    <cellStyle name="Normal 28 15" xfId="213" xr:uid="{00000000-0005-0000-0000-00001F010000}"/>
    <cellStyle name="Normal 28 16" xfId="240" xr:uid="{00000000-0005-0000-0000-000020010000}"/>
    <cellStyle name="Normal 28 17" xfId="198" xr:uid="{00000000-0005-0000-0000-000021010000}"/>
    <cellStyle name="Normal 28 18" xfId="234" xr:uid="{00000000-0005-0000-0000-000022010000}"/>
    <cellStyle name="Normal 28 19" xfId="247" xr:uid="{00000000-0005-0000-0000-000023010000}"/>
    <cellStyle name="Normal 28 2" xfId="121" xr:uid="{00000000-0005-0000-0000-000024010000}"/>
    <cellStyle name="Normal 28 20" xfId="276" xr:uid="{00000000-0005-0000-0000-000025010000}"/>
    <cellStyle name="Normal 28 21" xfId="262" xr:uid="{00000000-0005-0000-0000-000026010000}"/>
    <cellStyle name="Normal 28 22" xfId="219" xr:uid="{00000000-0005-0000-0000-000027010000}"/>
    <cellStyle name="Normal 28 23" xfId="283" xr:uid="{00000000-0005-0000-0000-000028010000}"/>
    <cellStyle name="Normal 28 24" xfId="291" xr:uid="{00000000-0005-0000-0000-000029010000}"/>
    <cellStyle name="Normal 28 25" xfId="299" xr:uid="{00000000-0005-0000-0000-00002A010000}"/>
    <cellStyle name="Normal 28 26" xfId="307" xr:uid="{00000000-0005-0000-0000-00002B010000}"/>
    <cellStyle name="Normal 28 27" xfId="314" xr:uid="{00000000-0005-0000-0000-00002C010000}"/>
    <cellStyle name="Normal 28 28" xfId="474" xr:uid="{00000000-0005-0000-0000-00002D010000}"/>
    <cellStyle name="Normal 28 3" xfId="100" xr:uid="{00000000-0005-0000-0000-00002E010000}"/>
    <cellStyle name="Normal 28 4" xfId="108" xr:uid="{00000000-0005-0000-0000-00002F010000}"/>
    <cellStyle name="Normal 28 5" xfId="128" xr:uid="{00000000-0005-0000-0000-000030010000}"/>
    <cellStyle name="Normal 28 6" xfId="137" xr:uid="{00000000-0005-0000-0000-000031010000}"/>
    <cellStyle name="Normal 28 7" xfId="146" xr:uid="{00000000-0005-0000-0000-000032010000}"/>
    <cellStyle name="Normal 28 8" xfId="154" xr:uid="{00000000-0005-0000-0000-000033010000}"/>
    <cellStyle name="Normal 28 9" xfId="163" xr:uid="{00000000-0005-0000-0000-000034010000}"/>
    <cellStyle name="Normal 29" xfId="396" xr:uid="{00000000-0005-0000-0000-000035010000}"/>
    <cellStyle name="Normal 3" xfId="61" xr:uid="{00000000-0005-0000-0000-000036010000}"/>
    <cellStyle name="Normal 3 2" xfId="397" xr:uid="{00000000-0005-0000-0000-000037010000}"/>
    <cellStyle name="Normal 30" xfId="89" xr:uid="{00000000-0005-0000-0000-000038010000}"/>
    <cellStyle name="Normal 30 10" xfId="191" xr:uid="{00000000-0005-0000-0000-000039010000}"/>
    <cellStyle name="Normal 30 11" xfId="200" xr:uid="{00000000-0005-0000-0000-00003A010000}"/>
    <cellStyle name="Normal 30 12" xfId="208" xr:uid="{00000000-0005-0000-0000-00003B010000}"/>
    <cellStyle name="Normal 30 13" xfId="216" xr:uid="{00000000-0005-0000-0000-00003C010000}"/>
    <cellStyle name="Normal 30 14" xfId="226" xr:uid="{00000000-0005-0000-0000-00003D010000}"/>
    <cellStyle name="Normal 30 15" xfId="232" xr:uid="{00000000-0005-0000-0000-00003E010000}"/>
    <cellStyle name="Normal 30 16" xfId="242" xr:uid="{00000000-0005-0000-0000-00003F010000}"/>
    <cellStyle name="Normal 30 17" xfId="251" xr:uid="{00000000-0005-0000-0000-000040010000}"/>
    <cellStyle name="Normal 30 18" xfId="257" xr:uid="{00000000-0005-0000-0000-000041010000}"/>
    <cellStyle name="Normal 30 19" xfId="263" xr:uid="{00000000-0005-0000-0000-000042010000}"/>
    <cellStyle name="Normal 30 2" xfId="123" xr:uid="{00000000-0005-0000-0000-000043010000}"/>
    <cellStyle name="Normal 30 20" xfId="278" xr:uid="{00000000-0005-0000-0000-000044010000}"/>
    <cellStyle name="Normal 30 21" xfId="286" xr:uid="{00000000-0005-0000-0000-000045010000}"/>
    <cellStyle name="Normal 30 22" xfId="294" xr:uid="{00000000-0005-0000-0000-000046010000}"/>
    <cellStyle name="Normal 30 23" xfId="302" xr:uid="{00000000-0005-0000-0000-000047010000}"/>
    <cellStyle name="Normal 30 24" xfId="310" xr:uid="{00000000-0005-0000-0000-000048010000}"/>
    <cellStyle name="Normal 30 25" xfId="317" xr:uid="{00000000-0005-0000-0000-000049010000}"/>
    <cellStyle name="Normal 30 26" xfId="323" xr:uid="{00000000-0005-0000-0000-00004A010000}"/>
    <cellStyle name="Normal 30 27" xfId="328" xr:uid="{00000000-0005-0000-0000-00004B010000}"/>
    <cellStyle name="Normal 30 28" xfId="398" xr:uid="{00000000-0005-0000-0000-00004C010000}"/>
    <cellStyle name="Normal 30 29" xfId="465" xr:uid="{00000000-0005-0000-0000-00004D010000}"/>
    <cellStyle name="Normal 30 3" xfId="132" xr:uid="{00000000-0005-0000-0000-00004E010000}"/>
    <cellStyle name="Normal 30 30" xfId="475" xr:uid="{00000000-0005-0000-0000-00004F010000}"/>
    <cellStyle name="Normal 30 4" xfId="141" xr:uid="{00000000-0005-0000-0000-000050010000}"/>
    <cellStyle name="Normal 30 5" xfId="149" xr:uid="{00000000-0005-0000-0000-000051010000}"/>
    <cellStyle name="Normal 30 6" xfId="158" xr:uid="{00000000-0005-0000-0000-000052010000}"/>
    <cellStyle name="Normal 30 7" xfId="166" xr:uid="{00000000-0005-0000-0000-000053010000}"/>
    <cellStyle name="Normal 30 8" xfId="174" xr:uid="{00000000-0005-0000-0000-000054010000}"/>
    <cellStyle name="Normal 30 9" xfId="183" xr:uid="{00000000-0005-0000-0000-000055010000}"/>
    <cellStyle name="Normal 31" xfId="91" xr:uid="{00000000-0005-0000-0000-000056010000}"/>
    <cellStyle name="Normal 31 10" xfId="192" xr:uid="{00000000-0005-0000-0000-000057010000}"/>
    <cellStyle name="Normal 31 11" xfId="201" xr:uid="{00000000-0005-0000-0000-000058010000}"/>
    <cellStyle name="Normal 31 12" xfId="209" xr:uid="{00000000-0005-0000-0000-000059010000}"/>
    <cellStyle name="Normal 31 13" xfId="217" xr:uid="{00000000-0005-0000-0000-00005A010000}"/>
    <cellStyle name="Normal 31 14" xfId="227" xr:uid="{00000000-0005-0000-0000-00005B010000}"/>
    <cellStyle name="Normal 31 15" xfId="233" xr:uid="{00000000-0005-0000-0000-00005C010000}"/>
    <cellStyle name="Normal 31 16" xfId="243" xr:uid="{00000000-0005-0000-0000-00005D010000}"/>
    <cellStyle name="Normal 31 17" xfId="252" xr:uid="{00000000-0005-0000-0000-00005E010000}"/>
    <cellStyle name="Normal 31 18" xfId="258" xr:uid="{00000000-0005-0000-0000-00005F010000}"/>
    <cellStyle name="Normal 31 19" xfId="265" xr:uid="{00000000-0005-0000-0000-000060010000}"/>
    <cellStyle name="Normal 31 2" xfId="124" xr:uid="{00000000-0005-0000-0000-000061010000}"/>
    <cellStyle name="Normal 31 20" xfId="279" xr:uid="{00000000-0005-0000-0000-000062010000}"/>
    <cellStyle name="Normal 31 21" xfId="287" xr:uid="{00000000-0005-0000-0000-000063010000}"/>
    <cellStyle name="Normal 31 22" xfId="295" xr:uid="{00000000-0005-0000-0000-000064010000}"/>
    <cellStyle name="Normal 31 23" xfId="303" xr:uid="{00000000-0005-0000-0000-000065010000}"/>
    <cellStyle name="Normal 31 24" xfId="311" xr:uid="{00000000-0005-0000-0000-000066010000}"/>
    <cellStyle name="Normal 31 25" xfId="318" xr:uid="{00000000-0005-0000-0000-000067010000}"/>
    <cellStyle name="Normal 31 26" xfId="324" xr:uid="{00000000-0005-0000-0000-000068010000}"/>
    <cellStyle name="Normal 31 27" xfId="329" xr:uid="{00000000-0005-0000-0000-000069010000}"/>
    <cellStyle name="Normal 31 28" xfId="399" xr:uid="{00000000-0005-0000-0000-00006A010000}"/>
    <cellStyle name="Normal 31 29" xfId="466" xr:uid="{00000000-0005-0000-0000-00006B010000}"/>
    <cellStyle name="Normal 31 3" xfId="133" xr:uid="{00000000-0005-0000-0000-00006C010000}"/>
    <cellStyle name="Normal 31 30" xfId="476" xr:uid="{00000000-0005-0000-0000-00006D010000}"/>
    <cellStyle name="Normal 31 4" xfId="142" xr:uid="{00000000-0005-0000-0000-00006E010000}"/>
    <cellStyle name="Normal 31 5" xfId="150" xr:uid="{00000000-0005-0000-0000-00006F010000}"/>
    <cellStyle name="Normal 31 6" xfId="159" xr:uid="{00000000-0005-0000-0000-000070010000}"/>
    <cellStyle name="Normal 31 7" xfId="167" xr:uid="{00000000-0005-0000-0000-000071010000}"/>
    <cellStyle name="Normal 31 8" xfId="175" xr:uid="{00000000-0005-0000-0000-000072010000}"/>
    <cellStyle name="Normal 31 9" xfId="184" xr:uid="{00000000-0005-0000-0000-000073010000}"/>
    <cellStyle name="Normal 32" xfId="93" xr:uid="{00000000-0005-0000-0000-000074010000}"/>
    <cellStyle name="Normal 32 10" xfId="193" xr:uid="{00000000-0005-0000-0000-000075010000}"/>
    <cellStyle name="Normal 32 11" xfId="202" xr:uid="{00000000-0005-0000-0000-000076010000}"/>
    <cellStyle name="Normal 32 12" xfId="210" xr:uid="{00000000-0005-0000-0000-000077010000}"/>
    <cellStyle name="Normal 32 13" xfId="218" xr:uid="{00000000-0005-0000-0000-000078010000}"/>
    <cellStyle name="Normal 32 14" xfId="228" xr:uid="{00000000-0005-0000-0000-000079010000}"/>
    <cellStyle name="Normal 32 15" xfId="235" xr:uid="{00000000-0005-0000-0000-00007A010000}"/>
    <cellStyle name="Normal 32 16" xfId="244" xr:uid="{00000000-0005-0000-0000-00007B010000}"/>
    <cellStyle name="Normal 32 17" xfId="253" xr:uid="{00000000-0005-0000-0000-00007C010000}"/>
    <cellStyle name="Normal 32 18" xfId="259" xr:uid="{00000000-0005-0000-0000-00007D010000}"/>
    <cellStyle name="Normal 32 19" xfId="266" xr:uid="{00000000-0005-0000-0000-00007E010000}"/>
    <cellStyle name="Normal 32 2" xfId="125" xr:uid="{00000000-0005-0000-0000-00007F010000}"/>
    <cellStyle name="Normal 32 20" xfId="280" xr:uid="{00000000-0005-0000-0000-000080010000}"/>
    <cellStyle name="Normal 32 21" xfId="288" xr:uid="{00000000-0005-0000-0000-000081010000}"/>
    <cellStyle name="Normal 32 22" xfId="296" xr:uid="{00000000-0005-0000-0000-000082010000}"/>
    <cellStyle name="Normal 32 23" xfId="304" xr:uid="{00000000-0005-0000-0000-000083010000}"/>
    <cellStyle name="Normal 32 24" xfId="312" xr:uid="{00000000-0005-0000-0000-000084010000}"/>
    <cellStyle name="Normal 32 25" xfId="319" xr:uid="{00000000-0005-0000-0000-000085010000}"/>
    <cellStyle name="Normal 32 26" xfId="325" xr:uid="{00000000-0005-0000-0000-000086010000}"/>
    <cellStyle name="Normal 32 27" xfId="330" xr:uid="{00000000-0005-0000-0000-000087010000}"/>
    <cellStyle name="Normal 32 28" xfId="400" xr:uid="{00000000-0005-0000-0000-000088010000}"/>
    <cellStyle name="Normal 32 29" xfId="467" xr:uid="{00000000-0005-0000-0000-000089010000}"/>
    <cellStyle name="Normal 32 3" xfId="134" xr:uid="{00000000-0005-0000-0000-00008A010000}"/>
    <cellStyle name="Normal 32 30" xfId="477" xr:uid="{00000000-0005-0000-0000-00008B010000}"/>
    <cellStyle name="Normal 32 4" xfId="143" xr:uid="{00000000-0005-0000-0000-00008C010000}"/>
    <cellStyle name="Normal 32 5" xfId="151" xr:uid="{00000000-0005-0000-0000-00008D010000}"/>
    <cellStyle name="Normal 32 6" xfId="160" xr:uid="{00000000-0005-0000-0000-00008E010000}"/>
    <cellStyle name="Normal 32 7" xfId="168" xr:uid="{00000000-0005-0000-0000-00008F010000}"/>
    <cellStyle name="Normal 32 8" xfId="176" xr:uid="{00000000-0005-0000-0000-000090010000}"/>
    <cellStyle name="Normal 32 9" xfId="185" xr:uid="{00000000-0005-0000-0000-000091010000}"/>
    <cellStyle name="Normal 33" xfId="95" xr:uid="{00000000-0005-0000-0000-000092010000}"/>
    <cellStyle name="Normal 33 10" xfId="195" xr:uid="{00000000-0005-0000-0000-000093010000}"/>
    <cellStyle name="Normal 33 11" xfId="204" xr:uid="{00000000-0005-0000-0000-000094010000}"/>
    <cellStyle name="Normal 33 12" xfId="212" xr:uid="{00000000-0005-0000-0000-000095010000}"/>
    <cellStyle name="Normal 33 13" xfId="220" xr:uid="{00000000-0005-0000-0000-000096010000}"/>
    <cellStyle name="Normal 33 14" xfId="229" xr:uid="{00000000-0005-0000-0000-000097010000}"/>
    <cellStyle name="Normal 33 15" xfId="236" xr:uid="{00000000-0005-0000-0000-000098010000}"/>
    <cellStyle name="Normal 33 16" xfId="246" xr:uid="{00000000-0005-0000-0000-000099010000}"/>
    <cellStyle name="Normal 33 17" xfId="254" xr:uid="{00000000-0005-0000-0000-00009A010000}"/>
    <cellStyle name="Normal 33 18" xfId="260" xr:uid="{00000000-0005-0000-0000-00009B010000}"/>
    <cellStyle name="Normal 33 19" xfId="267" xr:uid="{00000000-0005-0000-0000-00009C010000}"/>
    <cellStyle name="Normal 33 2" xfId="127" xr:uid="{00000000-0005-0000-0000-00009D010000}"/>
    <cellStyle name="Normal 33 20" xfId="282" xr:uid="{00000000-0005-0000-0000-00009E010000}"/>
    <cellStyle name="Normal 33 21" xfId="290" xr:uid="{00000000-0005-0000-0000-00009F010000}"/>
    <cellStyle name="Normal 33 22" xfId="298" xr:uid="{00000000-0005-0000-0000-0000A0010000}"/>
    <cellStyle name="Normal 33 23" xfId="306" xr:uid="{00000000-0005-0000-0000-0000A1010000}"/>
    <cellStyle name="Normal 33 24" xfId="313" xr:uid="{00000000-0005-0000-0000-0000A2010000}"/>
    <cellStyle name="Normal 33 25" xfId="320" xr:uid="{00000000-0005-0000-0000-0000A3010000}"/>
    <cellStyle name="Normal 33 26" xfId="326" xr:uid="{00000000-0005-0000-0000-0000A4010000}"/>
    <cellStyle name="Normal 33 27" xfId="331" xr:uid="{00000000-0005-0000-0000-0000A5010000}"/>
    <cellStyle name="Normal 33 28" xfId="401" xr:uid="{00000000-0005-0000-0000-0000A6010000}"/>
    <cellStyle name="Normal 33 29" xfId="468" xr:uid="{00000000-0005-0000-0000-0000A7010000}"/>
    <cellStyle name="Normal 33 3" xfId="136" xr:uid="{00000000-0005-0000-0000-0000A8010000}"/>
    <cellStyle name="Normal 33 30" xfId="478" xr:uid="{00000000-0005-0000-0000-0000A9010000}"/>
    <cellStyle name="Normal 33 4" xfId="145" xr:uid="{00000000-0005-0000-0000-0000AA010000}"/>
    <cellStyle name="Normal 33 5" xfId="153" xr:uid="{00000000-0005-0000-0000-0000AB010000}"/>
    <cellStyle name="Normal 33 6" xfId="162" xr:uid="{00000000-0005-0000-0000-0000AC010000}"/>
    <cellStyle name="Normal 33 7" xfId="170" xr:uid="{00000000-0005-0000-0000-0000AD010000}"/>
    <cellStyle name="Normal 33 8" xfId="178" xr:uid="{00000000-0005-0000-0000-0000AE010000}"/>
    <cellStyle name="Normal 33 9" xfId="187" xr:uid="{00000000-0005-0000-0000-0000AF010000}"/>
    <cellStyle name="Normal 34" xfId="97" xr:uid="{00000000-0005-0000-0000-0000B0010000}"/>
    <cellStyle name="Normal 34 10" xfId="197" xr:uid="{00000000-0005-0000-0000-0000B1010000}"/>
    <cellStyle name="Normal 34 11" xfId="206" xr:uid="{00000000-0005-0000-0000-0000B2010000}"/>
    <cellStyle name="Normal 34 12" xfId="214" xr:uid="{00000000-0005-0000-0000-0000B3010000}"/>
    <cellStyle name="Normal 34 13" xfId="222" xr:uid="{00000000-0005-0000-0000-0000B4010000}"/>
    <cellStyle name="Normal 34 14" xfId="230" xr:uid="{00000000-0005-0000-0000-0000B5010000}"/>
    <cellStyle name="Normal 34 15" xfId="237" xr:uid="{00000000-0005-0000-0000-0000B6010000}"/>
    <cellStyle name="Normal 34 16" xfId="248" xr:uid="{00000000-0005-0000-0000-0000B7010000}"/>
    <cellStyle name="Normal 34 17" xfId="255" xr:uid="{00000000-0005-0000-0000-0000B8010000}"/>
    <cellStyle name="Normal 34 18" xfId="261" xr:uid="{00000000-0005-0000-0000-0000B9010000}"/>
    <cellStyle name="Normal 34 19" xfId="268" xr:uid="{00000000-0005-0000-0000-0000BA010000}"/>
    <cellStyle name="Normal 34 2" xfId="129" xr:uid="{00000000-0005-0000-0000-0000BB010000}"/>
    <cellStyle name="Normal 34 20" xfId="284" xr:uid="{00000000-0005-0000-0000-0000BC010000}"/>
    <cellStyle name="Normal 34 21" xfId="292" xr:uid="{00000000-0005-0000-0000-0000BD010000}"/>
    <cellStyle name="Normal 34 22" xfId="300" xr:uid="{00000000-0005-0000-0000-0000BE010000}"/>
    <cellStyle name="Normal 34 23" xfId="308" xr:uid="{00000000-0005-0000-0000-0000BF010000}"/>
    <cellStyle name="Normal 34 24" xfId="315" xr:uid="{00000000-0005-0000-0000-0000C0010000}"/>
    <cellStyle name="Normal 34 25" xfId="321" xr:uid="{00000000-0005-0000-0000-0000C1010000}"/>
    <cellStyle name="Normal 34 26" xfId="327" xr:uid="{00000000-0005-0000-0000-0000C2010000}"/>
    <cellStyle name="Normal 34 27" xfId="332" xr:uid="{00000000-0005-0000-0000-0000C3010000}"/>
    <cellStyle name="Normal 34 28" xfId="402" xr:uid="{00000000-0005-0000-0000-0000C4010000}"/>
    <cellStyle name="Normal 34 29" xfId="469" xr:uid="{00000000-0005-0000-0000-0000C5010000}"/>
    <cellStyle name="Normal 34 3" xfId="138" xr:uid="{00000000-0005-0000-0000-0000C6010000}"/>
    <cellStyle name="Normal 34 30" xfId="479" xr:uid="{00000000-0005-0000-0000-0000C7010000}"/>
    <cellStyle name="Normal 34 4" xfId="147" xr:uid="{00000000-0005-0000-0000-0000C8010000}"/>
    <cellStyle name="Normal 34 5" xfId="155" xr:uid="{00000000-0005-0000-0000-0000C9010000}"/>
    <cellStyle name="Normal 34 6" xfId="164" xr:uid="{00000000-0005-0000-0000-0000CA010000}"/>
    <cellStyle name="Normal 34 7" xfId="172" xr:uid="{00000000-0005-0000-0000-0000CB010000}"/>
    <cellStyle name="Normal 34 8" xfId="180" xr:uid="{00000000-0005-0000-0000-0000CC010000}"/>
    <cellStyle name="Normal 34 9" xfId="189" xr:uid="{00000000-0005-0000-0000-0000CD010000}"/>
    <cellStyle name="Normal 35" xfId="403" xr:uid="{00000000-0005-0000-0000-0000CE010000}"/>
    <cellStyle name="Normal 36" xfId="404" xr:uid="{00000000-0005-0000-0000-0000CF010000}"/>
    <cellStyle name="Normal 38" xfId="405" xr:uid="{00000000-0005-0000-0000-0000D0010000}"/>
    <cellStyle name="Normal 4" xfId="62" xr:uid="{00000000-0005-0000-0000-0000D1010000}"/>
    <cellStyle name="Normal 4 2" xfId="406" xr:uid="{00000000-0005-0000-0000-0000D2010000}"/>
    <cellStyle name="Normal 5" xfId="63" xr:uid="{00000000-0005-0000-0000-0000D3010000}"/>
    <cellStyle name="Normal 5 2" xfId="407" xr:uid="{00000000-0005-0000-0000-0000D4010000}"/>
    <cellStyle name="Normal 6" xfId="64" xr:uid="{00000000-0005-0000-0000-0000D5010000}"/>
    <cellStyle name="Normal 6 2" xfId="408" xr:uid="{00000000-0005-0000-0000-0000D6010000}"/>
    <cellStyle name="Normal 7" xfId="65" xr:uid="{00000000-0005-0000-0000-0000D7010000}"/>
    <cellStyle name="Normal 7 2" xfId="409" xr:uid="{00000000-0005-0000-0000-0000D8010000}"/>
    <cellStyle name="Normal 8" xfId="66" xr:uid="{00000000-0005-0000-0000-0000D9010000}"/>
    <cellStyle name="Normal 8 2" xfId="410" xr:uid="{00000000-0005-0000-0000-0000DA010000}"/>
    <cellStyle name="Normal 9" xfId="67" xr:uid="{00000000-0005-0000-0000-0000DB010000}"/>
    <cellStyle name="Normal 9 2" xfId="411" xr:uid="{00000000-0005-0000-0000-0000DC010000}"/>
    <cellStyle name="Note" xfId="1" builtinId="10" customBuiltin="1"/>
    <cellStyle name="Numerotation" xfId="2" xr:uid="{00000000-0005-0000-0000-0000DE010000}"/>
    <cellStyle name="Titre Entete" xfId="47" xr:uid="{00000000-0005-0000-0000-0000DF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25400</xdr:colOff>
      <xdr:row>0</xdr:row>
      <xdr:rowOff>63500</xdr:rowOff>
    </xdr:from>
    <xdr:to>
      <xdr:col>10</xdr:col>
      <xdr:colOff>537322</xdr:colOff>
      <xdr:row>0</xdr:row>
      <xdr:rowOff>1130300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87400" y="63500"/>
          <a:ext cx="12427697" cy="1066800"/>
        </a:xfrm>
        <a:prstGeom prst="roundRect">
          <a:avLst>
            <a:gd name="adj" fmla="val 5952"/>
          </a:avLst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4162" tIns="64162" rIns="64162" bIns="64162" rtlCol="0" anchor="ctr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Détail Quantitatif</a:t>
          </a:r>
          <a:r>
            <a:rPr lang="fr-FR" sz="1400" b="1" i="0" baseline="0">
              <a:solidFill>
                <a:srgbClr val="000000"/>
              </a:solidFill>
              <a:latin typeface="Arial"/>
            </a:rPr>
            <a:t> Estimatif</a:t>
          </a:r>
          <a:r>
            <a:rPr lang="fr-FR" sz="1400" b="1" i="0">
              <a:solidFill>
                <a:srgbClr val="000000"/>
              </a:solidFill>
              <a:latin typeface="Arial"/>
            </a:rPr>
            <a:t> - PHASE D.C.E</a:t>
          </a:r>
          <a:r>
            <a:rPr lang="fr-FR" sz="900" b="1" i="0">
              <a:solidFill>
                <a:srgbClr val="000000"/>
              </a:solidFill>
              <a:latin typeface="Arial"/>
            </a:rPr>
            <a:t>
CONSTRUCTION D'UN POLE UNIQUE DE RESTAURATION-LOISIRS CASERNE CBA DUPUIS
97410 SAINT PIERRE
ETAT - MINISTERE DES ARMEES</a:t>
          </a:r>
        </a:p>
      </xdr:txBody>
    </xdr:sp>
    <xdr:clientData/>
  </xdr:twoCellAnchor>
  <xdr:twoCellAnchor editAs="absolute">
    <xdr:from>
      <xdr:col>2</xdr:col>
      <xdr:colOff>6362514</xdr:colOff>
      <xdr:row>0</xdr:row>
      <xdr:rowOff>714375</xdr:rowOff>
    </xdr:from>
    <xdr:to>
      <xdr:col>7</xdr:col>
      <xdr:colOff>816908</xdr:colOff>
      <xdr:row>0</xdr:row>
      <xdr:rowOff>1298575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772214" y="714375"/>
          <a:ext cx="3341219" cy="584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4162" tIns="64162" rIns="64162" bIns="6416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Lot N°1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VRD - ESPACES VERTS</a:t>
          </a:r>
        </a:p>
      </xdr:txBody>
    </xdr:sp>
    <xdr:clientData/>
  </xdr:twoCellAnchor>
  <xdr:twoCellAnchor editAs="absolute">
    <xdr:from>
      <xdr:col>5</xdr:col>
      <xdr:colOff>340699</xdr:colOff>
      <xdr:row>0</xdr:row>
      <xdr:rowOff>93549</xdr:rowOff>
    </xdr:from>
    <xdr:to>
      <xdr:col>7</xdr:col>
      <xdr:colOff>615110</xdr:colOff>
      <xdr:row>0</xdr:row>
      <xdr:rowOff>779349</xdr:rowOff>
    </xdr:to>
    <xdr:pic>
      <xdr:nvPicPr>
        <xdr:cNvPr id="4" name="Forme3" descr="nwa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08474" y="93549"/>
          <a:ext cx="1703161" cy="685800"/>
        </a:xfrm>
        <a:prstGeom prst="rect">
          <a:avLst/>
        </a:prstGeom>
      </xdr:spPr>
    </xdr:pic>
    <xdr:clientData/>
  </xdr:twoCellAnchor>
  <xdr:twoCellAnchor>
    <xdr:from>
      <xdr:col>4</xdr:col>
      <xdr:colOff>227479</xdr:colOff>
      <xdr:row>0</xdr:row>
      <xdr:rowOff>170890</xdr:rowOff>
    </xdr:from>
    <xdr:to>
      <xdr:col>5</xdr:col>
      <xdr:colOff>3922</xdr:colOff>
      <xdr:row>0</xdr:row>
      <xdr:rowOff>628701</xdr:rowOff>
    </xdr:to>
    <xdr:pic>
      <xdr:nvPicPr>
        <xdr:cNvPr id="5" name="Image 4" descr="IDR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0879" y="170890"/>
          <a:ext cx="490818" cy="4578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Q98"/>
  <sheetViews>
    <sheetView tabSelected="1" view="pageBreakPreview" zoomScaleNormal="100" zoomScaleSheetLayoutView="100" workbookViewId="0">
      <pane xSplit="3" ySplit="2" topLeftCell="D9" activePane="bottomRight" state="frozen"/>
      <selection pane="topRight" activeCell="C1" sqref="C1"/>
      <selection pane="bottomLeft" activeCell="A4" sqref="A4"/>
      <selection pane="bottomRight" activeCell="E75" sqref="E75"/>
    </sheetView>
  </sheetViews>
  <sheetFormatPr baseColWidth="10" defaultColWidth="11.42578125" defaultRowHeight="15" x14ac:dyDescent="0.25"/>
  <cols>
    <col min="1" max="1" width="11.42578125" style="1"/>
    <col min="2" max="2" width="9.7109375" style="3" customWidth="1"/>
    <col min="3" max="3" width="96.42578125" style="3" bestFit="1" customWidth="1"/>
    <col min="4" max="4" width="4.7109375" style="1" customWidth="1"/>
    <col min="5" max="7" width="10.7109375" style="1" customWidth="1"/>
    <col min="8" max="8" width="12.85546875" style="1" bestFit="1" customWidth="1"/>
    <col min="9" max="16384" width="11.42578125" style="1"/>
  </cols>
  <sheetData>
    <row r="1" spans="2:693" ht="106.15" customHeight="1" x14ac:dyDescent="0.25">
      <c r="B1" s="30"/>
      <c r="C1" s="31"/>
      <c r="D1" s="31"/>
      <c r="E1" s="31"/>
      <c r="F1" s="31"/>
      <c r="G1" s="31"/>
      <c r="H1" s="32"/>
    </row>
    <row r="2" spans="2:693" ht="30" x14ac:dyDescent="0.25">
      <c r="B2" s="42"/>
      <c r="C2" s="6" t="s">
        <v>2</v>
      </c>
      <c r="D2" s="5" t="s">
        <v>3</v>
      </c>
      <c r="E2" s="11" t="s">
        <v>4</v>
      </c>
      <c r="F2" s="5" t="s">
        <v>5</v>
      </c>
      <c r="G2" s="5" t="s">
        <v>6</v>
      </c>
      <c r="H2" s="33" t="s">
        <v>7</v>
      </c>
    </row>
    <row r="3" spans="2:693" x14ac:dyDescent="0.25">
      <c r="B3" s="17"/>
      <c r="D3" s="7"/>
      <c r="E3" s="12"/>
      <c r="F3" s="7"/>
      <c r="G3" s="7"/>
      <c r="H3" s="23"/>
    </row>
    <row r="4" spans="2:693" ht="15.75" x14ac:dyDescent="0.25">
      <c r="B4" s="43" t="s">
        <v>14</v>
      </c>
      <c r="C4" s="34" t="s">
        <v>15</v>
      </c>
      <c r="D4" s="7"/>
      <c r="E4" s="12"/>
      <c r="F4" s="7"/>
      <c r="G4" s="7"/>
      <c r="H4" s="23"/>
      <c r="ZP4" s="1" t="s">
        <v>8</v>
      </c>
      <c r="ZQ4" s="3"/>
    </row>
    <row r="5" spans="2:693" x14ac:dyDescent="0.25">
      <c r="B5" s="44" t="s">
        <v>65</v>
      </c>
      <c r="C5" s="35" t="s">
        <v>159</v>
      </c>
      <c r="D5" s="8" t="s">
        <v>9</v>
      </c>
      <c r="E5" s="25">
        <v>1</v>
      </c>
      <c r="F5" s="8"/>
      <c r="G5" s="9"/>
      <c r="H5" s="24">
        <f>G5*E5</f>
        <v>0</v>
      </c>
      <c r="ZP5" s="1" t="s">
        <v>10</v>
      </c>
      <c r="ZQ5" s="3" t="s">
        <v>11</v>
      </c>
    </row>
    <row r="6" spans="2:693" ht="9.75" customHeight="1" x14ac:dyDescent="0.25">
      <c r="B6" s="44"/>
      <c r="C6" s="35"/>
      <c r="D6" s="8"/>
      <c r="E6" s="13"/>
      <c r="F6" s="8"/>
      <c r="G6" s="9"/>
      <c r="H6" s="24"/>
      <c r="ZQ6" s="3"/>
    </row>
    <row r="7" spans="2:693" ht="15.75" x14ac:dyDescent="0.25">
      <c r="B7" s="43" t="s">
        <v>17</v>
      </c>
      <c r="C7" s="34" t="s">
        <v>63</v>
      </c>
      <c r="D7" s="7"/>
      <c r="E7" s="12"/>
      <c r="F7" s="7"/>
      <c r="G7" s="9"/>
      <c r="H7" s="23"/>
      <c r="ZP7" s="1" t="s">
        <v>8</v>
      </c>
      <c r="ZQ7" s="3"/>
    </row>
    <row r="8" spans="2:693" x14ac:dyDescent="0.25">
      <c r="B8" s="44" t="s">
        <v>66</v>
      </c>
      <c r="C8" s="35" t="s">
        <v>19</v>
      </c>
      <c r="D8" s="8" t="s">
        <v>20</v>
      </c>
      <c r="E8" s="13">
        <f>5700+1200</f>
        <v>6900</v>
      </c>
      <c r="F8" s="8"/>
      <c r="G8" s="9"/>
      <c r="H8" s="24">
        <f>G8*E8</f>
        <v>0</v>
      </c>
      <c r="I8" s="22"/>
      <c r="ZQ8" s="3"/>
    </row>
    <row r="9" spans="2:693" x14ac:dyDescent="0.25">
      <c r="B9" s="44" t="s">
        <v>67</v>
      </c>
      <c r="C9" s="35" t="s">
        <v>21</v>
      </c>
      <c r="D9" s="8" t="s">
        <v>3</v>
      </c>
      <c r="E9" s="13">
        <f>8+4</f>
        <v>12</v>
      </c>
      <c r="F9" s="8"/>
      <c r="G9" s="9"/>
      <c r="H9" s="24">
        <f t="shared" ref="H9:H15" si="0">G9*E9</f>
        <v>0</v>
      </c>
      <c r="I9" s="22"/>
      <c r="ZQ9" s="3"/>
    </row>
    <row r="10" spans="2:693" x14ac:dyDescent="0.25">
      <c r="B10" s="44" t="s">
        <v>68</v>
      </c>
      <c r="C10" s="35" t="s">
        <v>22</v>
      </c>
      <c r="D10" s="8" t="s">
        <v>20</v>
      </c>
      <c r="E10" s="13">
        <f>5700+1200</f>
        <v>6900</v>
      </c>
      <c r="F10" s="8"/>
      <c r="G10" s="9"/>
      <c r="H10" s="24">
        <f t="shared" si="0"/>
        <v>0</v>
      </c>
      <c r="I10" s="10"/>
      <c r="ZQ10" s="3"/>
    </row>
    <row r="11" spans="2:693" x14ac:dyDescent="0.25">
      <c r="B11" s="44" t="s">
        <v>69</v>
      </c>
      <c r="C11" s="35" t="s">
        <v>23</v>
      </c>
      <c r="D11" s="8" t="s">
        <v>20</v>
      </c>
      <c r="E11" s="13">
        <v>700</v>
      </c>
      <c r="F11" s="8"/>
      <c r="G11" s="9"/>
      <c r="H11" s="24">
        <f t="shared" si="0"/>
        <v>0</v>
      </c>
      <c r="I11" s="22"/>
      <c r="ZQ11" s="3"/>
    </row>
    <row r="12" spans="2:693" x14ac:dyDescent="0.25">
      <c r="B12" s="44" t="s">
        <v>70</v>
      </c>
      <c r="C12" s="35" t="s">
        <v>24</v>
      </c>
      <c r="D12" s="8" t="s">
        <v>25</v>
      </c>
      <c r="E12" s="13">
        <f>5200+800</f>
        <v>6000</v>
      </c>
      <c r="F12" s="8"/>
      <c r="G12" s="9"/>
      <c r="H12" s="24">
        <f t="shared" si="0"/>
        <v>0</v>
      </c>
      <c r="I12" s="22"/>
      <c r="ZQ12" s="3"/>
    </row>
    <row r="13" spans="2:693" x14ac:dyDescent="0.25">
      <c r="B13" s="44" t="s">
        <v>71</v>
      </c>
      <c r="C13" s="35" t="s">
        <v>26</v>
      </c>
      <c r="D13" s="8" t="s">
        <v>25</v>
      </c>
      <c r="E13" s="13">
        <f>320+400</f>
        <v>720</v>
      </c>
      <c r="F13" s="8"/>
      <c r="G13" s="9"/>
      <c r="H13" s="24">
        <f t="shared" si="0"/>
        <v>0</v>
      </c>
      <c r="I13" s="22"/>
      <c r="ZQ13" s="3"/>
    </row>
    <row r="14" spans="2:693" x14ac:dyDescent="0.25">
      <c r="B14" s="44" t="s">
        <v>72</v>
      </c>
      <c r="C14" s="35" t="s">
        <v>27</v>
      </c>
      <c r="D14" s="8" t="s">
        <v>16</v>
      </c>
      <c r="E14" s="25">
        <v>1</v>
      </c>
      <c r="F14" s="8"/>
      <c r="G14" s="9"/>
      <c r="H14" s="24">
        <f t="shared" si="0"/>
        <v>0</v>
      </c>
      <c r="I14" s="22"/>
      <c r="ZQ14" s="3"/>
    </row>
    <row r="15" spans="2:693" x14ac:dyDescent="0.25">
      <c r="B15" s="44" t="s">
        <v>163</v>
      </c>
      <c r="C15" s="35" t="s">
        <v>166</v>
      </c>
      <c r="D15" s="8" t="s">
        <v>25</v>
      </c>
      <c r="E15" s="25">
        <v>10</v>
      </c>
      <c r="F15" s="8"/>
      <c r="G15" s="9"/>
      <c r="H15" s="24">
        <f t="shared" si="0"/>
        <v>0</v>
      </c>
      <c r="I15" s="22"/>
      <c r="ZQ15" s="3"/>
    </row>
    <row r="16" spans="2:693" ht="6.75" customHeight="1" x14ac:dyDescent="0.25">
      <c r="B16" s="44"/>
      <c r="C16" s="35"/>
      <c r="D16" s="8"/>
      <c r="E16" s="13"/>
      <c r="F16" s="8"/>
      <c r="G16" s="9"/>
      <c r="H16" s="24"/>
      <c r="I16" s="22"/>
      <c r="L16" s="46"/>
      <c r="ZQ16" s="3"/>
    </row>
    <row r="17" spans="2:693" ht="15.75" x14ac:dyDescent="0.25">
      <c r="B17" s="43" t="s">
        <v>18</v>
      </c>
      <c r="C17" s="34" t="s">
        <v>64</v>
      </c>
      <c r="D17" s="8"/>
      <c r="E17" s="13"/>
      <c r="F17" s="8"/>
      <c r="G17" s="9"/>
      <c r="H17" s="24"/>
      <c r="I17" s="22"/>
      <c r="ZP17" s="1" t="s">
        <v>8</v>
      </c>
      <c r="ZQ17" s="3"/>
    </row>
    <row r="18" spans="2:693" s="20" customFormat="1" ht="18" customHeight="1" x14ac:dyDescent="0.25">
      <c r="B18" s="44" t="s">
        <v>76</v>
      </c>
      <c r="C18" s="35" t="s">
        <v>28</v>
      </c>
      <c r="D18" s="8" t="s">
        <v>20</v>
      </c>
      <c r="E18" s="26">
        <f>(E21+E22)*1.1</f>
        <v>2798.6750000000002</v>
      </c>
      <c r="F18" s="8"/>
      <c r="G18" s="9"/>
      <c r="H18" s="24">
        <f t="shared" ref="H18:H26" si="1">E18*G18</f>
        <v>0</v>
      </c>
      <c r="I18" s="22"/>
    </row>
    <row r="19" spans="2:693" s="20" customFormat="1" ht="18" customHeight="1" x14ac:dyDescent="0.25">
      <c r="B19" s="44" t="s">
        <v>77</v>
      </c>
      <c r="C19" s="35" t="s">
        <v>29</v>
      </c>
      <c r="D19" s="8" t="s">
        <v>25</v>
      </c>
      <c r="E19" s="26">
        <f>+E21*0.2</f>
        <v>297.8</v>
      </c>
      <c r="F19" s="8"/>
      <c r="G19" s="9"/>
      <c r="H19" s="24">
        <f t="shared" si="1"/>
        <v>0</v>
      </c>
      <c r="I19" s="22"/>
    </row>
    <row r="20" spans="2:693" s="20" customFormat="1" ht="18" customHeight="1" x14ac:dyDescent="0.25">
      <c r="B20" s="44" t="s">
        <v>78</v>
      </c>
      <c r="C20" s="35" t="s">
        <v>30</v>
      </c>
      <c r="D20" s="8" t="s">
        <v>25</v>
      </c>
      <c r="E20" s="26">
        <f>+E21*0.3</f>
        <v>446.7</v>
      </c>
      <c r="F20" s="8"/>
      <c r="G20" s="9"/>
      <c r="H20" s="24">
        <f t="shared" si="1"/>
        <v>0</v>
      </c>
      <c r="I20" s="22"/>
    </row>
    <row r="21" spans="2:693" s="20" customFormat="1" ht="18" customHeight="1" x14ac:dyDescent="0.25">
      <c r="B21" s="44" t="s">
        <v>79</v>
      </c>
      <c r="C21" s="35" t="s">
        <v>31</v>
      </c>
      <c r="D21" s="8" t="s">
        <v>20</v>
      </c>
      <c r="E21" s="26">
        <f>(1080+100)*1.05+150+100</f>
        <v>1489</v>
      </c>
      <c r="F21" s="8"/>
      <c r="G21" s="9"/>
      <c r="H21" s="24">
        <f t="shared" si="1"/>
        <v>0</v>
      </c>
      <c r="I21" s="22"/>
    </row>
    <row r="22" spans="2:693" s="20" customFormat="1" ht="18" customHeight="1" x14ac:dyDescent="0.25">
      <c r="B22" s="44" t="s">
        <v>80</v>
      </c>
      <c r="C22" s="35" t="s">
        <v>167</v>
      </c>
      <c r="D22" s="8" t="s">
        <v>20</v>
      </c>
      <c r="E22" s="26">
        <f>(234+183+21+17+150+150+250)*1.05</f>
        <v>1055.25</v>
      </c>
      <c r="F22" s="8"/>
      <c r="G22" s="9"/>
      <c r="H22" s="24">
        <f t="shared" si="1"/>
        <v>0</v>
      </c>
      <c r="I22" s="22"/>
    </row>
    <row r="23" spans="2:693" s="20" customFormat="1" ht="18" customHeight="1" x14ac:dyDescent="0.25">
      <c r="B23" s="44" t="s">
        <v>81</v>
      </c>
      <c r="C23" s="35" t="s">
        <v>161</v>
      </c>
      <c r="D23" s="8" t="s">
        <v>20</v>
      </c>
      <c r="E23" s="26">
        <f>25+42</f>
        <v>67</v>
      </c>
      <c r="F23" s="8"/>
      <c r="G23" s="9"/>
      <c r="H23" s="24">
        <f t="shared" si="1"/>
        <v>0</v>
      </c>
      <c r="I23" s="22"/>
    </row>
    <row r="24" spans="2:693" s="20" customFormat="1" ht="18" customHeight="1" x14ac:dyDescent="0.25">
      <c r="B24" s="44" t="s">
        <v>82</v>
      </c>
      <c r="C24" s="35" t="s">
        <v>154</v>
      </c>
      <c r="D24" s="8" t="s">
        <v>32</v>
      </c>
      <c r="E24" s="26">
        <v>500</v>
      </c>
      <c r="F24" s="8"/>
      <c r="G24" s="9"/>
      <c r="H24" s="24">
        <f t="shared" si="1"/>
        <v>0</v>
      </c>
      <c r="I24" s="22"/>
    </row>
    <row r="25" spans="2:693" s="20" customFormat="1" ht="18" customHeight="1" x14ac:dyDescent="0.25">
      <c r="B25" s="44" t="s">
        <v>83</v>
      </c>
      <c r="C25" s="35" t="s">
        <v>155</v>
      </c>
      <c r="D25" s="8" t="s">
        <v>32</v>
      </c>
      <c r="E25" s="26">
        <v>200</v>
      </c>
      <c r="F25" s="8"/>
      <c r="G25" s="9"/>
      <c r="H25" s="24">
        <f t="shared" ref="H25" si="2">E25*G25</f>
        <v>0</v>
      </c>
      <c r="I25" s="22"/>
    </row>
    <row r="26" spans="2:693" s="20" customFormat="1" ht="18" customHeight="1" x14ac:dyDescent="0.25">
      <c r="B26" s="44" t="s">
        <v>153</v>
      </c>
      <c r="C26" s="35" t="s">
        <v>156</v>
      </c>
      <c r="D26" s="8" t="s">
        <v>16</v>
      </c>
      <c r="E26" s="13">
        <v>1</v>
      </c>
      <c r="F26" s="8"/>
      <c r="G26" s="9"/>
      <c r="H26" s="24">
        <f t="shared" si="1"/>
        <v>0</v>
      </c>
      <c r="I26" s="22"/>
    </row>
    <row r="27" spans="2:693" s="20" customFormat="1" ht="9.75" customHeight="1" x14ac:dyDescent="0.25">
      <c r="B27" s="44"/>
      <c r="C27" s="35"/>
      <c r="D27" s="8"/>
      <c r="E27" s="13"/>
      <c r="F27" s="8"/>
      <c r="G27" s="9"/>
      <c r="H27" s="24"/>
      <c r="I27" s="22"/>
    </row>
    <row r="28" spans="2:693" ht="15.75" x14ac:dyDescent="0.25">
      <c r="B28" s="43" t="s">
        <v>73</v>
      </c>
      <c r="C28" s="34" t="s">
        <v>74</v>
      </c>
      <c r="D28" s="8"/>
      <c r="E28" s="13"/>
      <c r="F28" s="8"/>
      <c r="G28" s="9"/>
      <c r="H28" s="24"/>
      <c r="I28" s="22"/>
      <c r="ZP28" s="1" t="s">
        <v>8</v>
      </c>
      <c r="ZQ28" s="3"/>
    </row>
    <row r="29" spans="2:693" s="20" customFormat="1" ht="18" customHeight="1" x14ac:dyDescent="0.25">
      <c r="B29" s="44" t="s">
        <v>75</v>
      </c>
      <c r="C29" s="35" t="s">
        <v>169</v>
      </c>
      <c r="D29" s="8" t="s">
        <v>32</v>
      </c>
      <c r="E29" s="13">
        <f>135*1.05+25</f>
        <v>166.75</v>
      </c>
      <c r="F29" s="8"/>
      <c r="G29" s="9"/>
      <c r="H29" s="24">
        <f>E29*G29</f>
        <v>0</v>
      </c>
      <c r="I29" s="22"/>
    </row>
    <row r="30" spans="2:693" s="20" customFormat="1" ht="18" customHeight="1" x14ac:dyDescent="0.25">
      <c r="B30" s="44" t="s">
        <v>84</v>
      </c>
      <c r="C30" s="35" t="s">
        <v>33</v>
      </c>
      <c r="D30" s="8" t="s">
        <v>25</v>
      </c>
      <c r="E30" s="13">
        <f>E29*0.8*1.1</f>
        <v>146.74</v>
      </c>
      <c r="F30" s="8"/>
      <c r="G30" s="9"/>
      <c r="H30" s="24">
        <f>G30*E30</f>
        <v>0</v>
      </c>
      <c r="I30" s="22"/>
    </row>
    <row r="31" spans="2:693" s="20" customFormat="1" ht="18" customHeight="1" x14ac:dyDescent="0.25">
      <c r="B31" s="44" t="s">
        <v>85</v>
      </c>
      <c r="C31" s="35" t="s">
        <v>34</v>
      </c>
      <c r="D31" s="8" t="s">
        <v>25</v>
      </c>
      <c r="E31" s="13">
        <f>E30*0.8</f>
        <v>117.39200000000001</v>
      </c>
      <c r="F31" s="8"/>
      <c r="G31" s="9"/>
      <c r="H31" s="24">
        <f>G31*E31</f>
        <v>0</v>
      </c>
      <c r="I31" s="22"/>
    </row>
    <row r="32" spans="2:693" s="20" customFormat="1" ht="18" customHeight="1" x14ac:dyDescent="0.25">
      <c r="B32" s="44" t="s">
        <v>86</v>
      </c>
      <c r="C32" s="35" t="s">
        <v>31</v>
      </c>
      <c r="D32" s="8" t="s">
        <v>20</v>
      </c>
      <c r="E32" s="13">
        <f>7*2</f>
        <v>14</v>
      </c>
      <c r="F32" s="8"/>
      <c r="G32" s="9"/>
      <c r="H32" s="24">
        <f t="shared" ref="H32:H38" si="3">E32*G32</f>
        <v>0</v>
      </c>
      <c r="I32" s="22"/>
    </row>
    <row r="33" spans="2:9" s="20" customFormat="1" ht="18" customHeight="1" x14ac:dyDescent="0.25">
      <c r="B33" s="44" t="s">
        <v>87</v>
      </c>
      <c r="C33" s="35" t="s">
        <v>35</v>
      </c>
      <c r="D33" s="8" t="s">
        <v>3</v>
      </c>
      <c r="E33" s="13">
        <v>8</v>
      </c>
      <c r="F33" s="8"/>
      <c r="G33" s="9"/>
      <c r="H33" s="24">
        <f t="shared" si="3"/>
        <v>0</v>
      </c>
      <c r="I33" s="22"/>
    </row>
    <row r="34" spans="2:9" s="20" customFormat="1" ht="18" customHeight="1" x14ac:dyDescent="0.25">
      <c r="B34" s="44" t="s">
        <v>88</v>
      </c>
      <c r="C34" s="35" t="s">
        <v>36</v>
      </c>
      <c r="D34" s="8" t="s">
        <v>3</v>
      </c>
      <c r="E34" s="13">
        <v>1</v>
      </c>
      <c r="F34" s="8"/>
      <c r="G34" s="9"/>
      <c r="H34" s="24">
        <f t="shared" si="3"/>
        <v>0</v>
      </c>
      <c r="I34" s="22"/>
    </row>
    <row r="35" spans="2:9" s="20" customFormat="1" ht="18" customHeight="1" x14ac:dyDescent="0.25">
      <c r="B35" s="44" t="s">
        <v>89</v>
      </c>
      <c r="C35" s="35" t="s">
        <v>173</v>
      </c>
      <c r="D35" s="8" t="s">
        <v>3</v>
      </c>
      <c r="E35" s="13">
        <v>1</v>
      </c>
      <c r="F35" s="8"/>
      <c r="G35" s="9"/>
      <c r="H35" s="24">
        <f t="shared" si="3"/>
        <v>0</v>
      </c>
      <c r="I35" s="22"/>
    </row>
    <row r="36" spans="2:9" s="20" customFormat="1" ht="18" customHeight="1" x14ac:dyDescent="0.25">
      <c r="B36" s="44" t="s">
        <v>90</v>
      </c>
      <c r="C36" s="35" t="s">
        <v>37</v>
      </c>
      <c r="D36" s="8" t="s">
        <v>32</v>
      </c>
      <c r="E36" s="13">
        <f>E29</f>
        <v>166.75</v>
      </c>
      <c r="F36" s="8"/>
      <c r="G36" s="9"/>
      <c r="H36" s="24">
        <f t="shared" si="3"/>
        <v>0</v>
      </c>
      <c r="I36" s="22"/>
    </row>
    <row r="37" spans="2:9" s="20" customFormat="1" ht="18" customHeight="1" x14ac:dyDescent="0.25">
      <c r="B37" s="44" t="s">
        <v>91</v>
      </c>
      <c r="C37" s="35" t="s">
        <v>38</v>
      </c>
      <c r="D37" s="8" t="s">
        <v>32</v>
      </c>
      <c r="E37" s="13">
        <f>E36</f>
        <v>166.75</v>
      </c>
      <c r="F37" s="8"/>
      <c r="G37" s="9"/>
      <c r="H37" s="24">
        <f t="shared" si="3"/>
        <v>0</v>
      </c>
      <c r="I37" s="22"/>
    </row>
    <row r="38" spans="2:9" s="20" customFormat="1" ht="18" customHeight="1" x14ac:dyDescent="0.25">
      <c r="B38" s="44" t="s">
        <v>92</v>
      </c>
      <c r="C38" s="35" t="s">
        <v>162</v>
      </c>
      <c r="D38" s="8" t="s">
        <v>3</v>
      </c>
      <c r="E38" s="13">
        <v>11</v>
      </c>
      <c r="F38" s="8"/>
      <c r="G38" s="9"/>
      <c r="H38" s="24">
        <f t="shared" si="3"/>
        <v>0</v>
      </c>
      <c r="I38" s="22"/>
    </row>
    <row r="39" spans="2:9" s="20" customFormat="1" ht="11.25" customHeight="1" x14ac:dyDescent="0.25">
      <c r="B39" s="44"/>
      <c r="C39" s="35"/>
      <c r="D39" s="8"/>
      <c r="E39" s="13"/>
      <c r="F39" s="8"/>
      <c r="G39" s="9"/>
      <c r="H39" s="24"/>
      <c r="I39" s="22"/>
    </row>
    <row r="40" spans="2:9" s="20" customFormat="1" ht="18" customHeight="1" x14ac:dyDescent="0.25">
      <c r="B40" s="43" t="s">
        <v>94</v>
      </c>
      <c r="C40" s="34" t="s">
        <v>93</v>
      </c>
      <c r="D40" s="8"/>
      <c r="E40" s="13"/>
      <c r="F40" s="8"/>
      <c r="G40" s="9"/>
      <c r="H40" s="24"/>
      <c r="I40" s="22"/>
    </row>
    <row r="41" spans="2:9" s="21" customFormat="1" ht="18" customHeight="1" x14ac:dyDescent="0.2">
      <c r="B41" s="44" t="s">
        <v>95</v>
      </c>
      <c r="C41" s="35" t="s">
        <v>39</v>
      </c>
      <c r="D41" s="8" t="s">
        <v>32</v>
      </c>
      <c r="E41" s="13">
        <f>125*1.1+40</f>
        <v>177.5</v>
      </c>
      <c r="F41" s="8"/>
      <c r="G41" s="9"/>
      <c r="H41" s="24">
        <f>G41*E41</f>
        <v>0</v>
      </c>
      <c r="I41" s="22"/>
    </row>
    <row r="42" spans="2:9" s="21" customFormat="1" ht="18" customHeight="1" x14ac:dyDescent="0.2">
      <c r="B42" s="44" t="s">
        <v>96</v>
      </c>
      <c r="C42" s="35" t="s">
        <v>40</v>
      </c>
      <c r="D42" s="8" t="s">
        <v>32</v>
      </c>
      <c r="E42" s="13">
        <f>10+10</f>
        <v>20</v>
      </c>
      <c r="F42" s="8"/>
      <c r="G42" s="9"/>
      <c r="H42" s="24">
        <f>G42*E42</f>
        <v>0</v>
      </c>
      <c r="I42" s="22"/>
    </row>
    <row r="43" spans="2:9" s="20" customFormat="1" ht="18" customHeight="1" x14ac:dyDescent="0.25">
      <c r="B43" s="44" t="s">
        <v>97</v>
      </c>
      <c r="C43" s="35" t="s">
        <v>41</v>
      </c>
      <c r="D43" s="8" t="s">
        <v>25</v>
      </c>
      <c r="E43" s="13">
        <f>(E41+E42)*1*1.2</f>
        <v>237</v>
      </c>
      <c r="F43" s="8"/>
      <c r="G43" s="9"/>
      <c r="H43" s="24">
        <f>G43*E43</f>
        <v>0</v>
      </c>
      <c r="I43" s="22"/>
    </row>
    <row r="44" spans="2:9" s="20" customFormat="1" ht="18" customHeight="1" x14ac:dyDescent="0.25">
      <c r="B44" s="44" t="s">
        <v>98</v>
      </c>
      <c r="C44" s="35" t="s">
        <v>34</v>
      </c>
      <c r="D44" s="8" t="s">
        <v>25</v>
      </c>
      <c r="E44" s="13">
        <f>E43*0.8</f>
        <v>189.60000000000002</v>
      </c>
      <c r="F44" s="8"/>
      <c r="G44" s="9"/>
      <c r="H44" s="24">
        <f>G44*E44</f>
        <v>0</v>
      </c>
      <c r="I44" s="22"/>
    </row>
    <row r="45" spans="2:9" s="20" customFormat="1" ht="18" customHeight="1" x14ac:dyDescent="0.25">
      <c r="B45" s="44" t="s">
        <v>99</v>
      </c>
      <c r="C45" s="35" t="s">
        <v>31</v>
      </c>
      <c r="D45" s="8" t="s">
        <v>20</v>
      </c>
      <c r="E45" s="13">
        <f>9*2</f>
        <v>18</v>
      </c>
      <c r="F45" s="8"/>
      <c r="G45" s="9"/>
      <c r="H45" s="24">
        <f t="shared" ref="H45:H54" si="4">E45*G45</f>
        <v>0</v>
      </c>
      <c r="I45" s="22"/>
    </row>
    <row r="46" spans="2:9" s="20" customFormat="1" ht="18" customHeight="1" x14ac:dyDescent="0.25">
      <c r="B46" s="44" t="s">
        <v>100</v>
      </c>
      <c r="C46" s="35" t="s">
        <v>42</v>
      </c>
      <c r="D46" s="8" t="s">
        <v>16</v>
      </c>
      <c r="E46" s="13">
        <v>1</v>
      </c>
      <c r="F46" s="8"/>
      <c r="G46" s="9"/>
      <c r="H46" s="24">
        <f t="shared" si="4"/>
        <v>0</v>
      </c>
      <c r="I46" s="22"/>
    </row>
    <row r="47" spans="2:9" s="20" customFormat="1" ht="18" customHeight="1" x14ac:dyDescent="0.25">
      <c r="B47" s="44" t="s">
        <v>101</v>
      </c>
      <c r="C47" s="35" t="s">
        <v>43</v>
      </c>
      <c r="D47" s="8" t="s">
        <v>3</v>
      </c>
      <c r="E47" s="13">
        <v>2</v>
      </c>
      <c r="F47" s="8"/>
      <c r="G47" s="9"/>
      <c r="H47" s="24">
        <f t="shared" si="4"/>
        <v>0</v>
      </c>
      <c r="I47" s="22"/>
    </row>
    <row r="48" spans="2:9" s="20" customFormat="1" ht="18" customHeight="1" x14ac:dyDescent="0.25">
      <c r="B48" s="44" t="s">
        <v>102</v>
      </c>
      <c r="C48" s="35" t="s">
        <v>44</v>
      </c>
      <c r="D48" s="8" t="s">
        <v>3</v>
      </c>
      <c r="E48" s="13">
        <v>2</v>
      </c>
      <c r="F48" s="8"/>
      <c r="G48" s="9"/>
      <c r="H48" s="24">
        <f t="shared" si="4"/>
        <v>0</v>
      </c>
      <c r="I48" s="22"/>
    </row>
    <row r="49" spans="2:11" s="20" customFormat="1" ht="18" customHeight="1" x14ac:dyDescent="0.25">
      <c r="B49" s="44" t="s">
        <v>103</v>
      </c>
      <c r="C49" s="35" t="s">
        <v>165</v>
      </c>
      <c r="D49" s="8" t="s">
        <v>3</v>
      </c>
      <c r="E49" s="13">
        <v>1</v>
      </c>
      <c r="F49" s="8"/>
      <c r="G49" s="9"/>
      <c r="H49" s="24">
        <f t="shared" si="4"/>
        <v>0</v>
      </c>
      <c r="I49" s="22"/>
    </row>
    <row r="50" spans="2:11" s="20" customFormat="1" ht="18" customHeight="1" x14ac:dyDescent="0.25">
      <c r="B50" s="44" t="s">
        <v>104</v>
      </c>
      <c r="C50" s="35" t="s">
        <v>150</v>
      </c>
      <c r="D50" s="8" t="s">
        <v>3</v>
      </c>
      <c r="E50" s="13">
        <v>1</v>
      </c>
      <c r="F50" s="8"/>
      <c r="G50" s="9"/>
      <c r="H50" s="24">
        <f t="shared" si="4"/>
        <v>0</v>
      </c>
      <c r="I50" s="22"/>
    </row>
    <row r="51" spans="2:11" s="20" customFormat="1" ht="18" customHeight="1" x14ac:dyDescent="0.25">
      <c r="B51" s="44" t="s">
        <v>145</v>
      </c>
      <c r="C51" s="35" t="s">
        <v>174</v>
      </c>
      <c r="D51" s="8" t="s">
        <v>3</v>
      </c>
      <c r="E51" s="13">
        <v>1</v>
      </c>
      <c r="F51" s="8"/>
      <c r="G51" s="9"/>
      <c r="H51" s="24">
        <f t="shared" si="4"/>
        <v>0</v>
      </c>
      <c r="I51" s="22"/>
    </row>
    <row r="52" spans="2:11" s="20" customFormat="1" ht="18" customHeight="1" x14ac:dyDescent="0.25">
      <c r="B52" s="44" t="s">
        <v>146</v>
      </c>
      <c r="C52" s="35" t="s">
        <v>147</v>
      </c>
      <c r="D52" s="8" t="s">
        <v>16</v>
      </c>
      <c r="E52" s="13">
        <v>1</v>
      </c>
      <c r="F52" s="8"/>
      <c r="G52" s="9"/>
      <c r="H52" s="24">
        <f t="shared" si="4"/>
        <v>0</v>
      </c>
      <c r="I52" s="22"/>
    </row>
    <row r="53" spans="2:11" s="21" customFormat="1" ht="18" customHeight="1" x14ac:dyDescent="0.2">
      <c r="B53" s="44" t="s">
        <v>148</v>
      </c>
      <c r="C53" s="35" t="s">
        <v>45</v>
      </c>
      <c r="D53" s="8" t="s">
        <v>16</v>
      </c>
      <c r="E53" s="13">
        <v>1</v>
      </c>
      <c r="F53" s="8"/>
      <c r="G53" s="9"/>
      <c r="H53" s="24">
        <f t="shared" si="4"/>
        <v>0</v>
      </c>
      <c r="I53" s="22"/>
      <c r="J53" s="22"/>
      <c r="K53" s="22"/>
    </row>
    <row r="54" spans="2:11" s="21" customFormat="1" ht="18" customHeight="1" x14ac:dyDescent="0.2">
      <c r="B54" s="44" t="s">
        <v>149</v>
      </c>
      <c r="C54" s="35" t="s">
        <v>170</v>
      </c>
      <c r="D54" s="8" t="s">
        <v>16</v>
      </c>
      <c r="E54" s="25">
        <v>1</v>
      </c>
      <c r="F54" s="8"/>
      <c r="G54" s="9"/>
      <c r="H54" s="24">
        <f t="shared" si="4"/>
        <v>0</v>
      </c>
      <c r="I54" s="22"/>
      <c r="J54" s="22"/>
      <c r="K54" s="22"/>
    </row>
    <row r="55" spans="2:11" s="21" customFormat="1" ht="13.5" customHeight="1" x14ac:dyDescent="0.2">
      <c r="B55" s="44"/>
      <c r="C55" s="35"/>
      <c r="D55" s="8"/>
      <c r="E55" s="13"/>
      <c r="F55" s="8"/>
      <c r="G55" s="9"/>
      <c r="H55" s="24"/>
      <c r="I55" s="22"/>
      <c r="J55" s="22"/>
      <c r="K55" s="22"/>
    </row>
    <row r="56" spans="2:11" s="20" customFormat="1" ht="18" customHeight="1" x14ac:dyDescent="0.25">
      <c r="B56" s="43" t="s">
        <v>105</v>
      </c>
      <c r="C56" s="34" t="s">
        <v>46</v>
      </c>
      <c r="D56" s="8"/>
      <c r="E56" s="13"/>
      <c r="F56" s="8"/>
      <c r="G56" s="9"/>
      <c r="H56" s="24"/>
      <c r="I56" s="22"/>
    </row>
    <row r="57" spans="2:11" s="21" customFormat="1" ht="18" customHeight="1" x14ac:dyDescent="0.2">
      <c r="B57" s="44" t="s">
        <v>106</v>
      </c>
      <c r="C57" s="35" t="s">
        <v>47</v>
      </c>
      <c r="D57" s="8" t="s">
        <v>32</v>
      </c>
      <c r="E57" s="13">
        <f>(210+150)*6</f>
        <v>2160</v>
      </c>
      <c r="F57" s="8"/>
      <c r="G57" s="9"/>
      <c r="H57" s="24">
        <f>E57*G57</f>
        <v>0</v>
      </c>
      <c r="I57" s="22"/>
    </row>
    <row r="58" spans="2:11" s="21" customFormat="1" ht="18" customHeight="1" x14ac:dyDescent="0.2">
      <c r="B58" s="44" t="s">
        <v>107</v>
      </c>
      <c r="C58" s="35" t="s">
        <v>48</v>
      </c>
      <c r="D58" s="8" t="s">
        <v>32</v>
      </c>
      <c r="E58" s="13">
        <f>290+20+20+84</f>
        <v>414</v>
      </c>
      <c r="F58" s="8"/>
      <c r="G58" s="9"/>
      <c r="H58" s="24">
        <f>E58*G58</f>
        <v>0</v>
      </c>
      <c r="I58" s="22"/>
    </row>
    <row r="59" spans="2:11" s="21" customFormat="1" ht="18" customHeight="1" x14ac:dyDescent="0.2">
      <c r="B59" s="44" t="s">
        <v>108</v>
      </c>
      <c r="C59" s="35" t="s">
        <v>49</v>
      </c>
      <c r="D59" s="8" t="s">
        <v>25</v>
      </c>
      <c r="E59" s="13">
        <f>(E57+E58)*1*1</f>
        <v>2574</v>
      </c>
      <c r="F59" s="8"/>
      <c r="G59" s="9"/>
      <c r="H59" s="24">
        <f>G59*E59</f>
        <v>0</v>
      </c>
      <c r="I59" s="22"/>
    </row>
    <row r="60" spans="2:11" s="21" customFormat="1" ht="18" customHeight="1" x14ac:dyDescent="0.2">
      <c r="B60" s="44" t="s">
        <v>109</v>
      </c>
      <c r="C60" s="35" t="s">
        <v>34</v>
      </c>
      <c r="D60" s="8" t="s">
        <v>25</v>
      </c>
      <c r="E60" s="13">
        <f>E59*0.7</f>
        <v>1801.8</v>
      </c>
      <c r="F60" s="8"/>
      <c r="G60" s="9"/>
      <c r="H60" s="24">
        <f>G60*E60</f>
        <v>0</v>
      </c>
      <c r="I60" s="22"/>
    </row>
    <row r="61" spans="2:11" s="21" customFormat="1" ht="18" customHeight="1" x14ac:dyDescent="0.2">
      <c r="B61" s="44" t="s">
        <v>110</v>
      </c>
      <c r="C61" s="35" t="s">
        <v>31</v>
      </c>
      <c r="D61" s="8" t="s">
        <v>20</v>
      </c>
      <c r="E61" s="13">
        <f>9*1.5</f>
        <v>13.5</v>
      </c>
      <c r="F61" s="8"/>
      <c r="G61" s="9"/>
      <c r="H61" s="24">
        <f>E61*G61</f>
        <v>0</v>
      </c>
      <c r="I61" s="22"/>
    </row>
    <row r="62" spans="2:11" s="21" customFormat="1" ht="18" customHeight="1" x14ac:dyDescent="0.2">
      <c r="B62" s="44" t="s">
        <v>111</v>
      </c>
      <c r="C62" s="35" t="s">
        <v>50</v>
      </c>
      <c r="D62" s="8" t="s">
        <v>3</v>
      </c>
      <c r="E62" s="13">
        <v>15</v>
      </c>
      <c r="F62" s="8"/>
      <c r="G62" s="9"/>
      <c r="H62" s="24">
        <f>E62*G62</f>
        <v>0</v>
      </c>
      <c r="I62" s="22"/>
    </row>
    <row r="63" spans="2:11" s="21" customFormat="1" ht="18" customHeight="1" x14ac:dyDescent="0.2">
      <c r="B63" s="44" t="s">
        <v>112</v>
      </c>
      <c r="C63" s="35" t="s">
        <v>51</v>
      </c>
      <c r="D63" s="8" t="s">
        <v>3</v>
      </c>
      <c r="E63" s="13">
        <v>1</v>
      </c>
      <c r="F63" s="8"/>
      <c r="G63" s="9"/>
      <c r="H63" s="24">
        <f>E63*G63</f>
        <v>0</v>
      </c>
      <c r="I63" s="22"/>
    </row>
    <row r="64" spans="2:11" s="21" customFormat="1" ht="18" customHeight="1" x14ac:dyDescent="0.2">
      <c r="B64" s="44" t="s">
        <v>113</v>
      </c>
      <c r="C64" s="35" t="s">
        <v>52</v>
      </c>
      <c r="D64" s="8" t="s">
        <v>16</v>
      </c>
      <c r="E64" s="25">
        <v>1</v>
      </c>
      <c r="F64" s="8"/>
      <c r="G64" s="9"/>
      <c r="H64" s="24">
        <f>E64*G64</f>
        <v>0</v>
      </c>
      <c r="I64" s="22"/>
    </row>
    <row r="65" spans="2:10" s="21" customFormat="1" ht="12" customHeight="1" x14ac:dyDescent="0.2">
      <c r="B65" s="44"/>
      <c r="C65" s="35"/>
      <c r="D65" s="8"/>
      <c r="E65" s="13"/>
      <c r="F65" s="8"/>
      <c r="G65" s="9"/>
      <c r="H65" s="24"/>
      <c r="I65" s="22"/>
    </row>
    <row r="66" spans="2:10" s="20" customFormat="1" ht="18" customHeight="1" x14ac:dyDescent="0.25">
      <c r="B66" s="45" t="s">
        <v>130</v>
      </c>
      <c r="C66" s="36" t="s">
        <v>131</v>
      </c>
      <c r="D66" s="27"/>
      <c r="E66" s="26"/>
      <c r="F66" s="27"/>
      <c r="G66" s="9"/>
      <c r="H66" s="29"/>
      <c r="I66" s="22"/>
    </row>
    <row r="67" spans="2:10" s="20" customFormat="1" ht="18" customHeight="1" x14ac:dyDescent="0.25">
      <c r="B67" s="45" t="s">
        <v>115</v>
      </c>
      <c r="C67" s="37" t="s">
        <v>171</v>
      </c>
      <c r="D67" s="27" t="s">
        <v>3</v>
      </c>
      <c r="E67" s="28">
        <v>11</v>
      </c>
      <c r="F67" s="27"/>
      <c r="G67" s="9"/>
      <c r="H67" s="29">
        <f>E67*G67</f>
        <v>0</v>
      </c>
      <c r="I67" s="22"/>
      <c r="J67" s="47"/>
    </row>
    <row r="68" spans="2:10" s="20" customFormat="1" ht="18" customHeight="1" x14ac:dyDescent="0.25">
      <c r="B68" s="45" t="s">
        <v>116</v>
      </c>
      <c r="C68" s="37" t="s">
        <v>172</v>
      </c>
      <c r="D68" s="27" t="s">
        <v>3</v>
      </c>
      <c r="E68" s="28">
        <v>11</v>
      </c>
      <c r="F68" s="27"/>
      <c r="G68" s="9"/>
      <c r="H68" s="29">
        <f>E68*G68</f>
        <v>0</v>
      </c>
      <c r="I68" s="22"/>
    </row>
    <row r="69" spans="2:10" s="20" customFormat="1" ht="18" customHeight="1" x14ac:dyDescent="0.25">
      <c r="B69" s="45" t="s">
        <v>143</v>
      </c>
      <c r="C69" s="37" t="s">
        <v>141</v>
      </c>
      <c r="D69" s="27" t="s">
        <v>3</v>
      </c>
      <c r="E69" s="28">
        <v>1</v>
      </c>
      <c r="F69" s="27"/>
      <c r="G69" s="9"/>
      <c r="H69" s="29">
        <f>E69*G69</f>
        <v>0</v>
      </c>
      <c r="I69" s="22"/>
    </row>
    <row r="70" spans="2:10" s="20" customFormat="1" ht="18" customHeight="1" x14ac:dyDescent="0.25">
      <c r="B70" s="45" t="s">
        <v>144</v>
      </c>
      <c r="C70" s="37" t="s">
        <v>142</v>
      </c>
      <c r="D70" s="27" t="s">
        <v>3</v>
      </c>
      <c r="E70" s="28">
        <v>11</v>
      </c>
      <c r="F70" s="27"/>
      <c r="G70" s="9"/>
      <c r="H70" s="29">
        <f t="shared" ref="H70" si="5">E70*G70</f>
        <v>0</v>
      </c>
      <c r="I70" s="22"/>
    </row>
    <row r="71" spans="2:10" s="21" customFormat="1" ht="14.25" customHeight="1" x14ac:dyDescent="0.2">
      <c r="B71" s="44"/>
      <c r="C71" s="35"/>
      <c r="D71" s="8"/>
      <c r="E71" s="25"/>
      <c r="F71" s="8"/>
      <c r="G71" s="9"/>
      <c r="H71" s="24"/>
      <c r="I71" s="22"/>
    </row>
    <row r="72" spans="2:10" s="20" customFormat="1" ht="18" customHeight="1" x14ac:dyDescent="0.25">
      <c r="B72" s="43" t="s">
        <v>118</v>
      </c>
      <c r="C72" s="34" t="s">
        <v>114</v>
      </c>
      <c r="D72" s="8"/>
      <c r="E72" s="13"/>
      <c r="F72" s="8"/>
      <c r="G72" s="9"/>
      <c r="H72" s="24"/>
      <c r="I72" s="22"/>
    </row>
    <row r="73" spans="2:10" s="21" customFormat="1" ht="18" customHeight="1" x14ac:dyDescent="0.2">
      <c r="B73" s="44" t="s">
        <v>119</v>
      </c>
      <c r="C73" s="35" t="s">
        <v>151</v>
      </c>
      <c r="D73" s="8" t="s">
        <v>32</v>
      </c>
      <c r="E73" s="13">
        <f>70+50+55+35</f>
        <v>210</v>
      </c>
      <c r="F73" s="8"/>
      <c r="G73" s="9"/>
      <c r="H73" s="24">
        <f>E73*G73</f>
        <v>0</v>
      </c>
      <c r="I73" s="22"/>
    </row>
    <row r="74" spans="2:10" s="21" customFormat="1" ht="18" customHeight="1" x14ac:dyDescent="0.2">
      <c r="B74" s="44" t="s">
        <v>120</v>
      </c>
      <c r="C74" s="35" t="s">
        <v>152</v>
      </c>
      <c r="D74" s="8" t="s">
        <v>32</v>
      </c>
      <c r="E74" s="13">
        <f>60+20+23+23</f>
        <v>126</v>
      </c>
      <c r="F74" s="8"/>
      <c r="G74" s="9"/>
      <c r="H74" s="24">
        <f>E74*G74</f>
        <v>0</v>
      </c>
      <c r="I74" s="22"/>
    </row>
    <row r="75" spans="2:10" s="21" customFormat="1" ht="18" customHeight="1" x14ac:dyDescent="0.2">
      <c r="B75" s="44" t="s">
        <v>121</v>
      </c>
      <c r="C75" s="35" t="s">
        <v>53</v>
      </c>
      <c r="D75" s="8" t="s">
        <v>25</v>
      </c>
      <c r="E75" s="13">
        <f>(E73+E74)*1.2*1.5+800</f>
        <v>1404.8</v>
      </c>
      <c r="F75" s="8"/>
      <c r="G75" s="9"/>
      <c r="H75" s="24">
        <f>G75*E75</f>
        <v>0</v>
      </c>
      <c r="I75" s="22"/>
    </row>
    <row r="76" spans="2:10" s="21" customFormat="1" ht="18" customHeight="1" x14ac:dyDescent="0.2">
      <c r="B76" s="44" t="s">
        <v>122</v>
      </c>
      <c r="C76" s="35" t="s">
        <v>34</v>
      </c>
      <c r="D76" s="8" t="s">
        <v>25</v>
      </c>
      <c r="E76" s="13">
        <f>(E73+E74)*1.2*1.5*0.8</f>
        <v>483.84</v>
      </c>
      <c r="F76" s="8"/>
      <c r="G76" s="9"/>
      <c r="H76" s="24">
        <f>G76*E76</f>
        <v>0</v>
      </c>
      <c r="I76" s="22"/>
    </row>
    <row r="77" spans="2:10" s="21" customFormat="1" ht="18" customHeight="1" x14ac:dyDescent="0.2">
      <c r="B77" s="44" t="s">
        <v>123</v>
      </c>
      <c r="C77" s="35" t="s">
        <v>168</v>
      </c>
      <c r="D77" s="8" t="s">
        <v>3</v>
      </c>
      <c r="E77" s="13">
        <v>15</v>
      </c>
      <c r="F77" s="8"/>
      <c r="G77" s="9"/>
      <c r="H77" s="24">
        <f t="shared" ref="H77:H82" si="6">E77*G77</f>
        <v>0</v>
      </c>
      <c r="I77" s="22"/>
    </row>
    <row r="78" spans="2:10" s="21" customFormat="1" ht="18" customHeight="1" x14ac:dyDescent="0.2">
      <c r="B78" s="44" t="s">
        <v>124</v>
      </c>
      <c r="C78" s="35" t="s">
        <v>54</v>
      </c>
      <c r="D78" s="8" t="s">
        <v>3</v>
      </c>
      <c r="E78" s="13">
        <v>4</v>
      </c>
      <c r="F78" s="8"/>
      <c r="G78" s="9"/>
      <c r="H78" s="24">
        <f t="shared" si="6"/>
        <v>0</v>
      </c>
      <c r="I78" s="22"/>
    </row>
    <row r="79" spans="2:10" s="21" customFormat="1" ht="18" customHeight="1" x14ac:dyDescent="0.2">
      <c r="B79" s="44" t="s">
        <v>125</v>
      </c>
      <c r="C79" s="35" t="s">
        <v>55</v>
      </c>
      <c r="D79" s="8" t="s">
        <v>32</v>
      </c>
      <c r="E79" s="13">
        <f>E73+E74</f>
        <v>336</v>
      </c>
      <c r="F79" s="8"/>
      <c r="G79" s="9"/>
      <c r="H79" s="24">
        <f t="shared" si="6"/>
        <v>0</v>
      </c>
      <c r="I79" s="22"/>
    </row>
    <row r="80" spans="2:10" s="21" customFormat="1" ht="18" customHeight="1" x14ac:dyDescent="0.2">
      <c r="B80" s="44" t="s">
        <v>126</v>
      </c>
      <c r="C80" s="35" t="s">
        <v>28</v>
      </c>
      <c r="D80" s="8" t="s">
        <v>20</v>
      </c>
      <c r="E80" s="13">
        <f>150+(15*2.5)*2+(10*2.5)*2+1000</f>
        <v>1275</v>
      </c>
      <c r="F80" s="8"/>
      <c r="G80" s="9"/>
      <c r="H80" s="24">
        <f t="shared" si="6"/>
        <v>0</v>
      </c>
      <c r="I80" s="22"/>
    </row>
    <row r="81" spans="2:692" s="21" customFormat="1" ht="18" customHeight="1" x14ac:dyDescent="0.2">
      <c r="B81" s="44" t="s">
        <v>127</v>
      </c>
      <c r="C81" s="35" t="s">
        <v>56</v>
      </c>
      <c r="D81" s="8" t="s">
        <v>25</v>
      </c>
      <c r="E81" s="13">
        <f>800</f>
        <v>800</v>
      </c>
      <c r="F81" s="8"/>
      <c r="G81" s="9"/>
      <c r="H81" s="24">
        <f t="shared" si="6"/>
        <v>0</v>
      </c>
      <c r="I81" s="22"/>
    </row>
    <row r="82" spans="2:692" s="21" customFormat="1" ht="18" customHeight="1" x14ac:dyDescent="0.2">
      <c r="B82" s="44" t="s">
        <v>129</v>
      </c>
      <c r="C82" s="35" t="s">
        <v>57</v>
      </c>
      <c r="D82" s="8" t="s">
        <v>16</v>
      </c>
      <c r="E82" s="13">
        <v>1</v>
      </c>
      <c r="F82" s="8"/>
      <c r="G82" s="9"/>
      <c r="H82" s="24">
        <f t="shared" si="6"/>
        <v>0</v>
      </c>
      <c r="I82" s="22"/>
    </row>
    <row r="83" spans="2:692" s="21" customFormat="1" ht="9" customHeight="1" x14ac:dyDescent="0.2">
      <c r="B83" s="44"/>
      <c r="C83" s="35"/>
      <c r="D83" s="8"/>
      <c r="E83" s="13"/>
      <c r="F83" s="8"/>
      <c r="G83" s="9"/>
      <c r="H83" s="24"/>
      <c r="I83" s="22"/>
    </row>
    <row r="84" spans="2:692" s="20" customFormat="1" ht="18" customHeight="1" x14ac:dyDescent="0.25">
      <c r="B84" s="43" t="s">
        <v>132</v>
      </c>
      <c r="C84" s="34" t="s">
        <v>117</v>
      </c>
      <c r="D84" s="8"/>
      <c r="E84" s="13"/>
      <c r="F84" s="8"/>
      <c r="G84" s="9"/>
      <c r="H84" s="24"/>
      <c r="I84" s="22"/>
    </row>
    <row r="85" spans="2:692" s="21" customFormat="1" ht="18" customHeight="1" x14ac:dyDescent="0.2">
      <c r="B85" s="44" t="s">
        <v>133</v>
      </c>
      <c r="C85" s="35" t="s">
        <v>58</v>
      </c>
      <c r="D85" s="8" t="s">
        <v>20</v>
      </c>
      <c r="E85" s="13">
        <f>150*0.2+60*1</f>
        <v>90</v>
      </c>
      <c r="F85" s="8"/>
      <c r="G85" s="9"/>
      <c r="H85" s="24">
        <f t="shared" ref="H85:H93" si="7">E85*G85</f>
        <v>0</v>
      </c>
      <c r="I85" s="22"/>
    </row>
    <row r="86" spans="2:692" s="21" customFormat="1" ht="18" customHeight="1" x14ac:dyDescent="0.2">
      <c r="B86" s="44" t="s">
        <v>134</v>
      </c>
      <c r="C86" s="35" t="s">
        <v>160</v>
      </c>
      <c r="D86" s="8" t="s">
        <v>25</v>
      </c>
      <c r="E86" s="13">
        <f>0.5*0.4*150</f>
        <v>30</v>
      </c>
      <c r="F86" s="8"/>
      <c r="G86" s="9"/>
      <c r="H86" s="24">
        <f t="shared" si="7"/>
        <v>0</v>
      </c>
      <c r="I86" s="22"/>
    </row>
    <row r="87" spans="2:692" s="21" customFormat="1" ht="18" customHeight="1" x14ac:dyDescent="0.2">
      <c r="B87" s="44" t="s">
        <v>135</v>
      </c>
      <c r="C87" s="35" t="s">
        <v>157</v>
      </c>
      <c r="D87" s="8" t="s">
        <v>3</v>
      </c>
      <c r="E87" s="13">
        <v>2</v>
      </c>
      <c r="F87" s="8"/>
      <c r="G87" s="9"/>
      <c r="H87" s="24">
        <f t="shared" si="7"/>
        <v>0</v>
      </c>
      <c r="I87" s="22"/>
    </row>
    <row r="88" spans="2:692" s="21" customFormat="1" ht="18" customHeight="1" x14ac:dyDescent="0.2">
      <c r="B88" s="44" t="s">
        <v>136</v>
      </c>
      <c r="C88" s="35" t="s">
        <v>59</v>
      </c>
      <c r="D88" s="8" t="s">
        <v>32</v>
      </c>
      <c r="E88" s="13">
        <v>10</v>
      </c>
      <c r="F88" s="8"/>
      <c r="G88" s="9"/>
      <c r="H88" s="24"/>
      <c r="I88" s="22"/>
    </row>
    <row r="89" spans="2:692" s="21" customFormat="1" ht="18" customHeight="1" x14ac:dyDescent="0.2">
      <c r="B89" s="44" t="s">
        <v>137</v>
      </c>
      <c r="C89" s="35" t="s">
        <v>60</v>
      </c>
      <c r="D89" s="8" t="s">
        <v>32</v>
      </c>
      <c r="E89" s="13">
        <v>265</v>
      </c>
      <c r="F89" s="8"/>
      <c r="G89" s="9"/>
      <c r="H89" s="24">
        <f t="shared" si="7"/>
        <v>0</v>
      </c>
      <c r="I89" s="22"/>
    </row>
    <row r="90" spans="2:692" s="21" customFormat="1" ht="18" customHeight="1" x14ac:dyDescent="0.2">
      <c r="B90" s="44" t="s">
        <v>138</v>
      </c>
      <c r="C90" s="35" t="s">
        <v>175</v>
      </c>
      <c r="D90" s="8" t="s">
        <v>32</v>
      </c>
      <c r="E90" s="13">
        <v>100</v>
      </c>
      <c r="F90" s="8"/>
      <c r="G90" s="9"/>
      <c r="H90" s="24">
        <f t="shared" ref="H90" si="8">E90*G90</f>
        <v>0</v>
      </c>
      <c r="I90" s="22"/>
    </row>
    <row r="91" spans="2:692" s="21" customFormat="1" ht="18" customHeight="1" x14ac:dyDescent="0.2">
      <c r="B91" s="44" t="s">
        <v>139</v>
      </c>
      <c r="C91" s="35" t="s">
        <v>61</v>
      </c>
      <c r="D91" s="8" t="s">
        <v>25</v>
      </c>
      <c r="E91" s="13">
        <f>E92*0.4</f>
        <v>480</v>
      </c>
      <c r="F91" s="8"/>
      <c r="G91" s="9"/>
      <c r="H91" s="24">
        <f t="shared" si="7"/>
        <v>0</v>
      </c>
      <c r="I91" s="22"/>
    </row>
    <row r="92" spans="2:692" s="21" customFormat="1" ht="18" customHeight="1" x14ac:dyDescent="0.2">
      <c r="B92" s="44" t="s">
        <v>140</v>
      </c>
      <c r="C92" s="35" t="s">
        <v>62</v>
      </c>
      <c r="D92" s="8" t="s">
        <v>20</v>
      </c>
      <c r="E92" s="13">
        <f>650+550</f>
        <v>1200</v>
      </c>
      <c r="F92" s="8"/>
      <c r="G92" s="9"/>
      <c r="H92" s="24">
        <f t="shared" si="7"/>
        <v>0</v>
      </c>
      <c r="I92" s="22"/>
    </row>
    <row r="93" spans="2:692" s="21" customFormat="1" ht="18" customHeight="1" x14ac:dyDescent="0.2">
      <c r="B93" s="44" t="s">
        <v>176</v>
      </c>
      <c r="C93" s="35" t="s">
        <v>164</v>
      </c>
      <c r="D93" s="8" t="s">
        <v>3</v>
      </c>
      <c r="E93" s="13">
        <v>30</v>
      </c>
      <c r="F93" s="8"/>
      <c r="G93" s="9"/>
      <c r="H93" s="24">
        <f t="shared" si="7"/>
        <v>0</v>
      </c>
      <c r="I93" s="22"/>
    </row>
    <row r="94" spans="2:692" s="21" customFormat="1" ht="9" customHeight="1" x14ac:dyDescent="0.2">
      <c r="B94" s="44"/>
      <c r="C94" s="35"/>
      <c r="D94" s="8"/>
      <c r="E94" s="13"/>
      <c r="F94" s="8"/>
      <c r="G94" s="9"/>
      <c r="H94" s="24"/>
      <c r="I94" s="22"/>
    </row>
    <row r="95" spans="2:692" ht="8.25" customHeight="1" x14ac:dyDescent="0.25">
      <c r="B95" s="15"/>
      <c r="C95" s="4"/>
      <c r="D95" s="16"/>
      <c r="E95" s="16"/>
      <c r="F95" s="16"/>
      <c r="G95" s="16"/>
      <c r="H95" s="38"/>
      <c r="I95" s="22"/>
    </row>
    <row r="96" spans="2:692" x14ac:dyDescent="0.25">
      <c r="B96" s="17"/>
      <c r="C96" s="39" t="s">
        <v>128</v>
      </c>
      <c r="H96" s="40">
        <f>SUM(H3:H94)</f>
        <v>0</v>
      </c>
      <c r="I96" s="22"/>
      <c r="ZP96" s="1" t="s">
        <v>12</v>
      </c>
    </row>
    <row r="97" spans="2:692" x14ac:dyDescent="0.25">
      <c r="B97" s="17"/>
      <c r="C97" s="2" t="s">
        <v>158</v>
      </c>
      <c r="H97" s="40">
        <f>H96*0.085</f>
        <v>0</v>
      </c>
      <c r="ZP97" s="1" t="s">
        <v>0</v>
      </c>
    </row>
    <row r="98" spans="2:692" x14ac:dyDescent="0.25">
      <c r="B98" s="18"/>
      <c r="C98" s="19" t="s">
        <v>1</v>
      </c>
      <c r="D98" s="14"/>
      <c r="E98" s="14"/>
      <c r="F98" s="14"/>
      <c r="G98" s="14"/>
      <c r="H98" s="41">
        <f>H96+H97</f>
        <v>0</v>
      </c>
      <c r="ZP98" s="1" t="s">
        <v>13</v>
      </c>
    </row>
  </sheetData>
  <phoneticPr fontId="14" type="noConversion"/>
  <pageMargins left="0.39370078740157477" right="0.31496062992125989" top="0.39370078740157477" bottom="0.39370078740157477" header="0.3" footer="0.3"/>
  <pageSetup paperSize="9" scale="61" fitToHeight="0" orientation="portrait" r:id="rId1"/>
  <rowBreaks count="1" manualBreakCount="1">
    <brk id="70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 VRD - ESPACES VERTS</vt:lpstr>
      <vt:lpstr>'Lot N°1 VRD - ESPACES VERTS'!Impression_des_titres</vt:lpstr>
      <vt:lpstr>'Lot N°1 VRD - ESPACES VERTS'!Zone_d_impression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IDR 974</cp:lastModifiedBy>
  <cp:lastPrinted>2024-09-16T11:06:50Z</cp:lastPrinted>
  <dcterms:created xsi:type="dcterms:W3CDTF">2017-06-30T13:46:24Z</dcterms:created>
  <dcterms:modified xsi:type="dcterms:W3CDTF">2025-03-19T11:51:03Z</dcterms:modified>
</cp:coreProperties>
</file>